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5" yWindow="-15" windowWidth="22335" windowHeight="12060" tabRatio="827" firstSheet="2" activeTab="2"/>
  </bookViews>
  <sheets>
    <sheet name="Notes" sheetId="6" state="veryHidden" r:id="rId1"/>
    <sheet name="Position" sheetId="30" state="hidden" r:id="rId2"/>
    <sheet name="XCAgeGraded" sheetId="39" r:id="rId3"/>
    <sheet name="8.2k" sheetId="10" r:id="rId4"/>
    <sheet name="5.5k" sheetId="1" r:id="rId5"/>
    <sheet name="5.0k" sheetId="29" r:id="rId6"/>
    <sheet name="4.5k" sheetId="34" r:id="rId7"/>
    <sheet name="3.4k" sheetId="11" r:id="rId8"/>
    <sheet name="1.7k" sheetId="35" r:id="rId9"/>
    <sheet name="Summary" sheetId="13" state="hidden" r:id="rId10"/>
    <sheet name="Male2010" sheetId="2" r:id="rId11"/>
    <sheet name="Female2010" sheetId="3" r:id="rId12"/>
    <sheet name="OCtimes1" sheetId="33" r:id="rId13"/>
    <sheet name="MasterData" sheetId="4" r:id="rId14"/>
  </sheets>
  <externalReferences>
    <externalReference r:id="rId15"/>
  </externalReferences>
  <definedNames>
    <definedName name="event">Male2010!$A$2:$K$2</definedName>
    <definedName name="ffact">Female2010!$A$6:$H$101</definedName>
    <definedName name="fOstd">Female2010!$A$4:$J$4</definedName>
    <definedName name="FRoadOCC">OCtimes1!$C$11:$R$14</definedName>
    <definedName name="InterFemale">Female2010!$A$4:$X$101</definedName>
    <definedName name="InterMale">Male2010!$A$4:$X$101</definedName>
    <definedName name="mfact">Male2010!$A$6:$J$101</definedName>
    <definedName name="mOstd">Male2010!$A$4:$K$4</definedName>
    <definedName name="MRoadOCC">OCtimes1!$C$5:$S$8</definedName>
    <definedName name="_xlnm.Print_Area" localSheetId="8">'1.7k'!$A$1:$O$19</definedName>
    <definedName name="_xlnm.Print_Area" localSheetId="7">'3.4k'!$A$1:$O$14</definedName>
    <definedName name="_xlnm.Print_Area" localSheetId="6">'4.5k'!$A$1:$O$19</definedName>
    <definedName name="_xlnm.Print_Area" localSheetId="10">Male2010!$A$1:$X$20</definedName>
    <definedName name="_xlnm.Print_Area" localSheetId="12">OCtimes1!$B$4:$S$19</definedName>
    <definedName name="_xlnm.Print_Area" localSheetId="1">Position!$A$1:$X$30</definedName>
    <definedName name="_xlnm.Print_Area" localSheetId="9">Summary!$C$8:$AE$70</definedName>
    <definedName name="RawData">MasterData!$B$11:$F$97</definedName>
    <definedName name="timedata" localSheetId="8">'1.7k'!$C$11:$C$19</definedName>
    <definedName name="timedata" localSheetId="7">'3.4k'!$C$11:$C$14</definedName>
    <definedName name="timedata" localSheetId="6">'4.5k'!$C$11:$C$19</definedName>
    <definedName name="timedata" localSheetId="5">'5.0k'!$C$11:$C$16</definedName>
    <definedName name="TimeData" localSheetId="4">'5.5k'!$C$11:$C$20</definedName>
    <definedName name="Timedata" localSheetId="3">'8.2k'!$C$11:$C$38</definedName>
    <definedName name="ValidNickNames">MasterData!$B$11:$B$97</definedName>
  </definedNames>
  <calcPr calcId="125725"/>
</workbook>
</file>

<file path=xl/calcChain.xml><?xml version="1.0" encoding="utf-8"?>
<calcChain xmlns="http://schemas.openxmlformats.org/spreadsheetml/2006/main">
  <c r="P28" i="39"/>
  <c r="P24"/>
  <c r="P13"/>
  <c r="P7"/>
  <c r="K17" i="11"/>
  <c r="I17"/>
  <c r="H17"/>
  <c r="L17" s="1"/>
  <c r="K16"/>
  <c r="I16"/>
  <c r="L16" s="1"/>
  <c r="H16"/>
  <c r="K15"/>
  <c r="I15"/>
  <c r="L15" s="1"/>
  <c r="H15"/>
  <c r="P29" i="39"/>
  <c r="P22"/>
  <c r="P19"/>
  <c r="P23"/>
  <c r="P21"/>
  <c r="P17"/>
  <c r="P18"/>
  <c r="P14"/>
  <c r="P66"/>
  <c r="P12"/>
  <c r="P11"/>
  <c r="P62"/>
  <c r="P56"/>
  <c r="P46"/>
  <c r="P48"/>
  <c r="P44"/>
  <c r="P38"/>
  <c r="P40"/>
  <c r="P35"/>
  <c r="P36"/>
  <c r="P32"/>
  <c r="P69"/>
  <c r="P50"/>
  <c r="P39"/>
  <c r="P34"/>
  <c r="P72"/>
  <c r="P74"/>
  <c r="P65"/>
  <c r="P67"/>
  <c r="P53"/>
  <c r="P55"/>
  <c r="P30"/>
  <c r="P25"/>
  <c r="P26"/>
  <c r="P8"/>
  <c r="P27"/>
  <c r="P16"/>
  <c r="P20"/>
  <c r="P15"/>
  <c r="P10"/>
  <c r="P9"/>
  <c r="P61"/>
  <c r="P52"/>
  <c r="P75"/>
  <c r="P70"/>
  <c r="P71"/>
  <c r="P64"/>
  <c r="P73"/>
  <c r="P60"/>
  <c r="P68"/>
  <c r="P42"/>
  <c r="P57"/>
  <c r="P59"/>
  <c r="P45"/>
  <c r="P63"/>
  <c r="P47"/>
  <c r="P58"/>
  <c r="P49"/>
  <c r="P54"/>
  <c r="P51"/>
  <c r="P31"/>
  <c r="P43"/>
  <c r="P41"/>
  <c r="P33"/>
  <c r="P37"/>
  <c r="K21" i="1"/>
  <c r="L20"/>
  <c r="K20"/>
  <c r="K19"/>
  <c r="K18"/>
  <c r="K17"/>
  <c r="L16"/>
  <c r="K16"/>
  <c r="K15"/>
  <c r="K14"/>
  <c r="K13"/>
  <c r="L12"/>
  <c r="K12"/>
  <c r="K11"/>
  <c r="K34" i="10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E29"/>
  <c r="I34"/>
  <c r="I33"/>
  <c r="F32"/>
  <c r="H32" s="1"/>
  <c r="E32"/>
  <c r="H31"/>
  <c r="F30"/>
  <c r="H30" s="1"/>
  <c r="E30"/>
  <c r="F29"/>
  <c r="H29" s="1"/>
  <c r="I28"/>
  <c r="H28"/>
  <c r="L28" s="1"/>
  <c r="F27"/>
  <c r="H27" s="1"/>
  <c r="E27"/>
  <c r="H26"/>
  <c r="I31" i="35"/>
  <c r="L31" s="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L18" s="1"/>
  <c r="I17"/>
  <c r="H17"/>
  <c r="I16"/>
  <c r="H16"/>
  <c r="I15"/>
  <c r="H15"/>
  <c r="I14"/>
  <c r="H14"/>
  <c r="I13"/>
  <c r="H13"/>
  <c r="I12"/>
  <c r="H12"/>
  <c r="H1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K18"/>
  <c r="L17"/>
  <c r="K17"/>
  <c r="L16"/>
  <c r="K16"/>
  <c r="L15"/>
  <c r="K15"/>
  <c r="L14"/>
  <c r="K14"/>
  <c r="L13"/>
  <c r="K13"/>
  <c r="L12"/>
  <c r="K12"/>
  <c r="L28" i="34"/>
  <c r="L27"/>
  <c r="L26"/>
  <c r="L25"/>
  <c r="L24"/>
  <c r="L23"/>
  <c r="L22"/>
  <c r="L21"/>
  <c r="L20"/>
  <c r="L19"/>
  <c r="L18"/>
  <c r="L17"/>
  <c r="L16"/>
  <c r="L15"/>
  <c r="L14"/>
  <c r="L13"/>
  <c r="L12"/>
  <c r="L11"/>
  <c r="I4" i="3"/>
  <c r="G4"/>
  <c r="E4"/>
  <c r="B4"/>
  <c r="K4" i="2"/>
  <c r="E4"/>
  <c r="B4"/>
  <c r="R13" i="33"/>
  <c r="R14" s="1"/>
  <c r="Q13"/>
  <c r="Q14" s="1"/>
  <c r="P13"/>
  <c r="P14" s="1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D13"/>
  <c r="D14" s="1"/>
  <c r="N12"/>
  <c r="K12"/>
  <c r="I12"/>
  <c r="E12"/>
  <c r="P11"/>
  <c r="S6"/>
  <c r="U76"/>
  <c r="N6"/>
  <c r="E6"/>
  <c r="I6"/>
  <c r="U48"/>
  <c r="K6"/>
  <c r="M12" i="35" l="1"/>
  <c r="M13"/>
  <c r="M14"/>
  <c r="M15"/>
  <c r="M16"/>
  <c r="M17"/>
  <c r="M18"/>
  <c r="M12" i="10"/>
  <c r="M14"/>
  <c r="M16"/>
  <c r="M18"/>
  <c r="M20"/>
  <c r="M22"/>
  <c r="M24"/>
  <c r="M26"/>
  <c r="M28"/>
  <c r="M30"/>
  <c r="M32"/>
  <c r="M34"/>
  <c r="M16" i="1"/>
  <c r="N16" s="1"/>
  <c r="M18"/>
  <c r="M20"/>
  <c r="N20" s="1"/>
  <c r="M15" i="11"/>
  <c r="M17"/>
  <c r="M19" i="35"/>
  <c r="M20"/>
  <c r="M21"/>
  <c r="M22"/>
  <c r="M23"/>
  <c r="M24"/>
  <c r="M25"/>
  <c r="M26"/>
  <c r="M27"/>
  <c r="M28"/>
  <c r="M29"/>
  <c r="M30"/>
  <c r="M31"/>
  <c r="M11" i="10"/>
  <c r="M13"/>
  <c r="M15"/>
  <c r="M17"/>
  <c r="M19"/>
  <c r="M21"/>
  <c r="M23"/>
  <c r="M25"/>
  <c r="M27"/>
  <c r="M29"/>
  <c r="M31"/>
  <c r="M33"/>
  <c r="M12" i="1"/>
  <c r="N12" s="1"/>
  <c r="M15"/>
  <c r="M16" i="11"/>
  <c r="N15"/>
  <c r="O15" s="1"/>
  <c r="N17"/>
  <c r="O17" s="1"/>
  <c r="N16"/>
  <c r="O16" s="1"/>
  <c r="N28" i="10"/>
  <c r="O28" s="1"/>
  <c r="I27"/>
  <c r="L27" s="1"/>
  <c r="N27" s="1"/>
  <c r="I29"/>
  <c r="L29" s="1"/>
  <c r="N29" s="1"/>
  <c r="O29" s="1"/>
  <c r="I26"/>
  <c r="L26" s="1"/>
  <c r="N26" s="1"/>
  <c r="O26" s="1"/>
  <c r="I32"/>
  <c r="L32" s="1"/>
  <c r="N32" s="1"/>
  <c r="I31"/>
  <c r="I30"/>
  <c r="L30" s="1"/>
  <c r="N30" s="1"/>
  <c r="H33"/>
  <c r="L33" s="1"/>
  <c r="N33" s="1"/>
  <c r="H34"/>
  <c r="L34" s="1"/>
  <c r="N34" s="1"/>
  <c r="N27" i="35"/>
  <c r="O27" s="1"/>
  <c r="N31"/>
  <c r="O31" s="1"/>
  <c r="N29"/>
  <c r="O29" s="1"/>
  <c r="N25"/>
  <c r="O25" s="1"/>
  <c r="N23"/>
  <c r="O23" s="1"/>
  <c r="N21"/>
  <c r="O21" s="1"/>
  <c r="N19"/>
  <c r="O19" s="1"/>
  <c r="N17"/>
  <c r="O17" s="1"/>
  <c r="N15"/>
  <c r="O15" s="1"/>
  <c r="N12"/>
  <c r="O12" s="1"/>
  <c r="N13"/>
  <c r="O13" s="1"/>
  <c r="N14"/>
  <c r="O14" s="1"/>
  <c r="N16"/>
  <c r="O16" s="1"/>
  <c r="N18"/>
  <c r="O18" s="1"/>
  <c r="N20"/>
  <c r="O20" s="1"/>
  <c r="N22"/>
  <c r="O22" s="1"/>
  <c r="N24"/>
  <c r="O24" s="1"/>
  <c r="N26"/>
  <c r="O26" s="1"/>
  <c r="N28"/>
  <c r="O28" s="1"/>
  <c r="N30"/>
  <c r="O30" s="1"/>
  <c r="L31" i="10" l="1"/>
  <c r="N31" s="1"/>
  <c r="O31" s="1"/>
  <c r="O34"/>
  <c r="O33"/>
  <c r="O32"/>
  <c r="O30"/>
  <c r="O27"/>
  <c r="S7" i="33"/>
  <c r="S8" s="1"/>
  <c r="N7"/>
  <c r="N8" s="1"/>
  <c r="I7"/>
  <c r="I8" s="1"/>
  <c r="E7"/>
  <c r="E8" s="1"/>
  <c r="B13"/>
  <c r="B7"/>
  <c r="U47"/>
  <c r="J4" i="3"/>
  <c r="H4"/>
  <c r="J4" i="2"/>
  <c r="H4"/>
  <c r="C7" i="33"/>
  <c r="C8" s="1"/>
  <c r="D7"/>
  <c r="D8" s="1"/>
  <c r="F7"/>
  <c r="F8" s="1"/>
  <c r="G7"/>
  <c r="G8" s="1"/>
  <c r="H7"/>
  <c r="H8" s="1"/>
  <c r="J7"/>
  <c r="J8" s="1"/>
  <c r="L7"/>
  <c r="L8" s="1"/>
  <c r="C13"/>
  <c r="C14" s="1"/>
  <c r="L101" i="2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101" i="3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1"/>
  <c r="L10"/>
  <c r="L9"/>
  <c r="L8"/>
  <c r="L7"/>
  <c r="L12"/>
  <c r="I14" i="34"/>
  <c r="L27" i="29"/>
  <c r="L26"/>
  <c r="L25"/>
  <c r="L24"/>
  <c r="L23"/>
  <c r="L22"/>
  <c r="L21"/>
  <c r="L20"/>
  <c r="L19"/>
  <c r="L18"/>
  <c r="L17"/>
  <c r="L25" i="1"/>
  <c r="L24"/>
  <c r="L23"/>
  <c r="L22"/>
  <c r="I16" i="29"/>
  <c r="H16"/>
  <c r="I15"/>
  <c r="H15"/>
  <c r="L15" s="1"/>
  <c r="I14"/>
  <c r="H14"/>
  <c r="I13"/>
  <c r="H13"/>
  <c r="L13" s="1"/>
  <c r="I12"/>
  <c r="H12"/>
  <c r="L12" s="1"/>
  <c r="I28" i="34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H14"/>
  <c r="I13"/>
  <c r="H13"/>
  <c r="I12"/>
  <c r="H12"/>
  <c r="I14" i="11"/>
  <c r="H14"/>
  <c r="L14" s="1"/>
  <c r="I13"/>
  <c r="H13"/>
  <c r="L13" s="1"/>
  <c r="I12"/>
  <c r="H12"/>
  <c r="L12" s="1"/>
  <c r="H11" i="29"/>
  <c r="H11" i="34"/>
  <c r="H11" i="11"/>
  <c r="I11" i="29"/>
  <c r="I11" i="34"/>
  <c r="I11" i="11"/>
  <c r="I11" i="35"/>
  <c r="L11" s="1"/>
  <c r="U46" i="33"/>
  <c r="K7" s="1"/>
  <c r="K8" s="1"/>
  <c r="C17"/>
  <c r="R18"/>
  <c r="Q18"/>
  <c r="P18"/>
  <c r="O18"/>
  <c r="M18"/>
  <c r="R17"/>
  <c r="Q17"/>
  <c r="O17"/>
  <c r="M17"/>
  <c r="L17"/>
  <c r="J17"/>
  <c r="H17"/>
  <c r="G17"/>
  <c r="F17"/>
  <c r="D17"/>
  <c r="R8"/>
  <c r="Q8"/>
  <c r="O8"/>
  <c r="M8"/>
  <c r="P5"/>
  <c r="P6" s="1"/>
  <c r="P8" s="1"/>
  <c r="R101" i="3"/>
  <c r="Q101"/>
  <c r="P101"/>
  <c r="O101"/>
  <c r="N101"/>
  <c r="M101"/>
  <c r="R100"/>
  <c r="Q100"/>
  <c r="P100"/>
  <c r="O100"/>
  <c r="N100"/>
  <c r="M100"/>
  <c r="R99"/>
  <c r="Q99"/>
  <c r="P99"/>
  <c r="O99"/>
  <c r="N99"/>
  <c r="M99"/>
  <c r="R98"/>
  <c r="Q98"/>
  <c r="P98"/>
  <c r="O98"/>
  <c r="N98"/>
  <c r="M98"/>
  <c r="R97"/>
  <c r="Q97"/>
  <c r="P97"/>
  <c r="O97"/>
  <c r="N97"/>
  <c r="M97"/>
  <c r="R96"/>
  <c r="Q96"/>
  <c r="P96"/>
  <c r="O96"/>
  <c r="N96"/>
  <c r="M96"/>
  <c r="R95"/>
  <c r="Q95"/>
  <c r="P95"/>
  <c r="O95"/>
  <c r="N95"/>
  <c r="M95"/>
  <c r="R94"/>
  <c r="Q94"/>
  <c r="P94"/>
  <c r="O94"/>
  <c r="N94"/>
  <c r="M94"/>
  <c r="R93"/>
  <c r="Q93"/>
  <c r="P93"/>
  <c r="O93"/>
  <c r="N93"/>
  <c r="M93"/>
  <c r="R92"/>
  <c r="Q92"/>
  <c r="P92"/>
  <c r="O92"/>
  <c r="N92"/>
  <c r="M92"/>
  <c r="R91"/>
  <c r="Q91"/>
  <c r="P91"/>
  <c r="O91"/>
  <c r="N91"/>
  <c r="M91"/>
  <c r="R90"/>
  <c r="Q90"/>
  <c r="P90"/>
  <c r="O90"/>
  <c r="N90"/>
  <c r="M90"/>
  <c r="R89"/>
  <c r="Q89"/>
  <c r="P89"/>
  <c r="O89"/>
  <c r="N89"/>
  <c r="M89"/>
  <c r="R88"/>
  <c r="Q88"/>
  <c r="P88"/>
  <c r="O88"/>
  <c r="N88"/>
  <c r="M88"/>
  <c r="R87"/>
  <c r="Q87"/>
  <c r="P87"/>
  <c r="O87"/>
  <c r="N87"/>
  <c r="M87"/>
  <c r="R86"/>
  <c r="Q86"/>
  <c r="P86"/>
  <c r="O86"/>
  <c r="N86"/>
  <c r="M86"/>
  <c r="R85"/>
  <c r="Q85"/>
  <c r="P85"/>
  <c r="O85"/>
  <c r="N85"/>
  <c r="M85"/>
  <c r="R84"/>
  <c r="Q84"/>
  <c r="P84"/>
  <c r="O84"/>
  <c r="N84"/>
  <c r="M84"/>
  <c r="R83"/>
  <c r="Q83"/>
  <c r="P83"/>
  <c r="O83"/>
  <c r="N83"/>
  <c r="M83"/>
  <c r="R82"/>
  <c r="Q82"/>
  <c r="P82"/>
  <c r="O82"/>
  <c r="N82"/>
  <c r="M82"/>
  <c r="R81"/>
  <c r="Q81"/>
  <c r="P81"/>
  <c r="O81"/>
  <c r="N81"/>
  <c r="M81"/>
  <c r="R80"/>
  <c r="Q80"/>
  <c r="P80"/>
  <c r="O80"/>
  <c r="N80"/>
  <c r="M80"/>
  <c r="R79"/>
  <c r="Q79"/>
  <c r="P79"/>
  <c r="O79"/>
  <c r="N79"/>
  <c r="M79"/>
  <c r="R78"/>
  <c r="Q78"/>
  <c r="P78"/>
  <c r="O78"/>
  <c r="N78"/>
  <c r="M78"/>
  <c r="R77"/>
  <c r="Q77"/>
  <c r="P77"/>
  <c r="O77"/>
  <c r="N77"/>
  <c r="M77"/>
  <c r="R76"/>
  <c r="Q76"/>
  <c r="P76"/>
  <c r="O76"/>
  <c r="N76"/>
  <c r="M76"/>
  <c r="R75"/>
  <c r="Q75"/>
  <c r="P75"/>
  <c r="O75"/>
  <c r="N75"/>
  <c r="M75"/>
  <c r="R74"/>
  <c r="Q74"/>
  <c r="P74"/>
  <c r="O74"/>
  <c r="N74"/>
  <c r="M74"/>
  <c r="R73"/>
  <c r="Q73"/>
  <c r="P73"/>
  <c r="O73"/>
  <c r="N73"/>
  <c r="M73"/>
  <c r="R72"/>
  <c r="Q72"/>
  <c r="P72"/>
  <c r="O72"/>
  <c r="N72"/>
  <c r="M72"/>
  <c r="R71"/>
  <c r="Q71"/>
  <c r="P71"/>
  <c r="O71"/>
  <c r="N71"/>
  <c r="M71"/>
  <c r="R70"/>
  <c r="Q70"/>
  <c r="P70"/>
  <c r="O70"/>
  <c r="N70"/>
  <c r="M70"/>
  <c r="R69"/>
  <c r="Q69"/>
  <c r="P69"/>
  <c r="O69"/>
  <c r="N69"/>
  <c r="M69"/>
  <c r="R68"/>
  <c r="Q68"/>
  <c r="P68"/>
  <c r="O68"/>
  <c r="N68"/>
  <c r="M68"/>
  <c r="R67"/>
  <c r="Q67"/>
  <c r="P67"/>
  <c r="O67"/>
  <c r="N67"/>
  <c r="M67"/>
  <c r="R66"/>
  <c r="Q66"/>
  <c r="P66"/>
  <c r="O66"/>
  <c r="N66"/>
  <c r="M66"/>
  <c r="R65"/>
  <c r="Q65"/>
  <c r="P65"/>
  <c r="O65"/>
  <c r="N65"/>
  <c r="M65"/>
  <c r="R64"/>
  <c r="Q64"/>
  <c r="P64"/>
  <c r="O64"/>
  <c r="N64"/>
  <c r="M64"/>
  <c r="R63"/>
  <c r="Q63"/>
  <c r="P63"/>
  <c r="O63"/>
  <c r="N63"/>
  <c r="M63"/>
  <c r="R62"/>
  <c r="Q62"/>
  <c r="P62"/>
  <c r="O62"/>
  <c r="N62"/>
  <c r="M62"/>
  <c r="R61"/>
  <c r="Q61"/>
  <c r="P61"/>
  <c r="O61"/>
  <c r="N61"/>
  <c r="M61"/>
  <c r="R60"/>
  <c r="Q60"/>
  <c r="P60"/>
  <c r="O60"/>
  <c r="N60"/>
  <c r="M60"/>
  <c r="R59"/>
  <c r="Q59"/>
  <c r="P59"/>
  <c r="O59"/>
  <c r="N59"/>
  <c r="M59"/>
  <c r="R58"/>
  <c r="Q58"/>
  <c r="P58"/>
  <c r="O58"/>
  <c r="N58"/>
  <c r="M58"/>
  <c r="R57"/>
  <c r="Q57"/>
  <c r="P57"/>
  <c r="O57"/>
  <c r="N57"/>
  <c r="M57"/>
  <c r="R56"/>
  <c r="Q56"/>
  <c r="P56"/>
  <c r="O56"/>
  <c r="N56"/>
  <c r="M56"/>
  <c r="R55"/>
  <c r="Q55"/>
  <c r="P55"/>
  <c r="O55"/>
  <c r="N55"/>
  <c r="M55"/>
  <c r="R54"/>
  <c r="Q54"/>
  <c r="P54"/>
  <c r="O54"/>
  <c r="N54"/>
  <c r="M54"/>
  <c r="R53"/>
  <c r="Q53"/>
  <c r="P53"/>
  <c r="O53"/>
  <c r="N53"/>
  <c r="M53"/>
  <c r="R52"/>
  <c r="Q52"/>
  <c r="P52"/>
  <c r="O52"/>
  <c r="N52"/>
  <c r="M52"/>
  <c r="R51"/>
  <c r="Q51"/>
  <c r="P51"/>
  <c r="O51"/>
  <c r="N51"/>
  <c r="M51"/>
  <c r="R50"/>
  <c r="Q50"/>
  <c r="P50"/>
  <c r="O50"/>
  <c r="N50"/>
  <c r="M50"/>
  <c r="R49"/>
  <c r="Q49"/>
  <c r="P49"/>
  <c r="O49"/>
  <c r="N49"/>
  <c r="M49"/>
  <c r="R48"/>
  <c r="Q48"/>
  <c r="P48"/>
  <c r="O48"/>
  <c r="N48"/>
  <c r="M48"/>
  <c r="R47"/>
  <c r="Q47"/>
  <c r="P47"/>
  <c r="O47"/>
  <c r="N47"/>
  <c r="M47"/>
  <c r="R46"/>
  <c r="Q46"/>
  <c r="P46"/>
  <c r="O46"/>
  <c r="N46"/>
  <c r="M46"/>
  <c r="R45"/>
  <c r="Q45"/>
  <c r="P45"/>
  <c r="O45"/>
  <c r="N45"/>
  <c r="M45"/>
  <c r="R44"/>
  <c r="Q44"/>
  <c r="P44"/>
  <c r="O44"/>
  <c r="N44"/>
  <c r="M44"/>
  <c r="R43"/>
  <c r="Q43"/>
  <c r="P43"/>
  <c r="O43"/>
  <c r="N43"/>
  <c r="M43"/>
  <c r="R42"/>
  <c r="Q42"/>
  <c r="P42"/>
  <c r="O42"/>
  <c r="N42"/>
  <c r="M42"/>
  <c r="R41"/>
  <c r="Q41"/>
  <c r="P41"/>
  <c r="O41"/>
  <c r="N41"/>
  <c r="M41"/>
  <c r="R40"/>
  <c r="Q40"/>
  <c r="P40"/>
  <c r="O40"/>
  <c r="N40"/>
  <c r="M40"/>
  <c r="R39"/>
  <c r="Q39"/>
  <c r="P39"/>
  <c r="O39"/>
  <c r="N39"/>
  <c r="M39"/>
  <c r="R38"/>
  <c r="Q38"/>
  <c r="P38"/>
  <c r="O38"/>
  <c r="N38"/>
  <c r="M38"/>
  <c r="R37"/>
  <c r="Q37"/>
  <c r="P37"/>
  <c r="O37"/>
  <c r="N37"/>
  <c r="M37"/>
  <c r="R36"/>
  <c r="Q36"/>
  <c r="P36"/>
  <c r="O36"/>
  <c r="N36"/>
  <c r="M36"/>
  <c r="R35"/>
  <c r="Q35"/>
  <c r="P35"/>
  <c r="O35"/>
  <c r="N35"/>
  <c r="M35"/>
  <c r="R34"/>
  <c r="Q34"/>
  <c r="P34"/>
  <c r="O34"/>
  <c r="N34"/>
  <c r="M34"/>
  <c r="R33"/>
  <c r="Q33"/>
  <c r="P33"/>
  <c r="O33"/>
  <c r="N33"/>
  <c r="M33"/>
  <c r="R32"/>
  <c r="Q32"/>
  <c r="P32"/>
  <c r="O32"/>
  <c r="N32"/>
  <c r="M32"/>
  <c r="R31"/>
  <c r="Q31"/>
  <c r="P31"/>
  <c r="O31"/>
  <c r="N31"/>
  <c r="M31"/>
  <c r="R30"/>
  <c r="Q30"/>
  <c r="P30"/>
  <c r="O30"/>
  <c r="N30"/>
  <c r="M30"/>
  <c r="R29"/>
  <c r="Q29"/>
  <c r="P29"/>
  <c r="O29"/>
  <c r="N29"/>
  <c r="M29"/>
  <c r="R28"/>
  <c r="Q28"/>
  <c r="P28"/>
  <c r="O28"/>
  <c r="N28"/>
  <c r="M28"/>
  <c r="R27"/>
  <c r="Q27"/>
  <c r="P27"/>
  <c r="O27"/>
  <c r="N27"/>
  <c r="M27"/>
  <c r="R26"/>
  <c r="Q26"/>
  <c r="P26"/>
  <c r="O26"/>
  <c r="N26"/>
  <c r="M26"/>
  <c r="R25"/>
  <c r="Q25"/>
  <c r="P25"/>
  <c r="O25"/>
  <c r="N25"/>
  <c r="M25"/>
  <c r="R24"/>
  <c r="Q24"/>
  <c r="P24"/>
  <c r="O24"/>
  <c r="N24"/>
  <c r="M24"/>
  <c r="R23"/>
  <c r="Q23"/>
  <c r="P23"/>
  <c r="O23"/>
  <c r="N23"/>
  <c r="M23"/>
  <c r="R22"/>
  <c r="Q22"/>
  <c r="P22"/>
  <c r="O22"/>
  <c r="N22"/>
  <c r="M22"/>
  <c r="R21"/>
  <c r="Q21"/>
  <c r="P21"/>
  <c r="O21"/>
  <c r="N21"/>
  <c r="M21"/>
  <c r="R20"/>
  <c r="Q20"/>
  <c r="P20"/>
  <c r="O20"/>
  <c r="N20"/>
  <c r="M20"/>
  <c r="R19"/>
  <c r="Q19"/>
  <c r="P19"/>
  <c r="O19"/>
  <c r="N19"/>
  <c r="M19"/>
  <c r="R18"/>
  <c r="Q18"/>
  <c r="P18"/>
  <c r="O18"/>
  <c r="N18"/>
  <c r="M18"/>
  <c r="R17"/>
  <c r="Q17"/>
  <c r="P17"/>
  <c r="O17"/>
  <c r="N17"/>
  <c r="M17"/>
  <c r="R16"/>
  <c r="Q16"/>
  <c r="P16"/>
  <c r="O16"/>
  <c r="N16"/>
  <c r="M16"/>
  <c r="R15"/>
  <c r="Q15"/>
  <c r="P15"/>
  <c r="O15"/>
  <c r="N15"/>
  <c r="M15"/>
  <c r="R14"/>
  <c r="Q14"/>
  <c r="P14"/>
  <c r="O14"/>
  <c r="N14"/>
  <c r="M14"/>
  <c r="R13"/>
  <c r="Q13"/>
  <c r="P13"/>
  <c r="O13"/>
  <c r="N13"/>
  <c r="M13"/>
  <c r="R12"/>
  <c r="Q12"/>
  <c r="P12"/>
  <c r="O12"/>
  <c r="N12"/>
  <c r="M12"/>
  <c r="R11"/>
  <c r="Q11"/>
  <c r="P11"/>
  <c r="O11"/>
  <c r="N11"/>
  <c r="M11"/>
  <c r="R10"/>
  <c r="Q10"/>
  <c r="P10"/>
  <c r="O10"/>
  <c r="N10"/>
  <c r="M10"/>
  <c r="R9"/>
  <c r="Q9"/>
  <c r="P9"/>
  <c r="O9"/>
  <c r="N9"/>
  <c r="M9"/>
  <c r="R8"/>
  <c r="Q8"/>
  <c r="P8"/>
  <c r="O8"/>
  <c r="N8"/>
  <c r="M8"/>
  <c r="R7"/>
  <c r="Q7"/>
  <c r="P7"/>
  <c r="O7"/>
  <c r="N7"/>
  <c r="M7"/>
  <c r="R6"/>
  <c r="S4"/>
  <c r="R101" i="2"/>
  <c r="Q101"/>
  <c r="P101"/>
  <c r="O101"/>
  <c r="N101"/>
  <c r="M101"/>
  <c r="X100"/>
  <c r="W100"/>
  <c r="V100"/>
  <c r="U100"/>
  <c r="T100"/>
  <c r="S100"/>
  <c r="R100"/>
  <c r="Q100"/>
  <c r="P100"/>
  <c r="O100"/>
  <c r="N100"/>
  <c r="M100"/>
  <c r="X99"/>
  <c r="W99"/>
  <c r="V99"/>
  <c r="U99"/>
  <c r="T99"/>
  <c r="S99"/>
  <c r="R99"/>
  <c r="Q99"/>
  <c r="P99"/>
  <c r="O99"/>
  <c r="N99"/>
  <c r="M99"/>
  <c r="X98"/>
  <c r="W98"/>
  <c r="V98"/>
  <c r="U98"/>
  <c r="T98"/>
  <c r="S98"/>
  <c r="R98"/>
  <c r="Q98"/>
  <c r="P98"/>
  <c r="O98"/>
  <c r="N98"/>
  <c r="M98"/>
  <c r="X97"/>
  <c r="W97"/>
  <c r="V97"/>
  <c r="U97"/>
  <c r="T97"/>
  <c r="S97"/>
  <c r="R97"/>
  <c r="Q97"/>
  <c r="P97"/>
  <c r="O97"/>
  <c r="N97"/>
  <c r="M97"/>
  <c r="X96"/>
  <c r="W96"/>
  <c r="V96"/>
  <c r="U96"/>
  <c r="T96"/>
  <c r="S96"/>
  <c r="R96"/>
  <c r="Q96"/>
  <c r="P96"/>
  <c r="O96"/>
  <c r="N96"/>
  <c r="M96"/>
  <c r="X95"/>
  <c r="W95"/>
  <c r="V95"/>
  <c r="U95"/>
  <c r="T95"/>
  <c r="S95"/>
  <c r="R95"/>
  <c r="Q95"/>
  <c r="P95"/>
  <c r="O95"/>
  <c r="N95"/>
  <c r="M95"/>
  <c r="X94"/>
  <c r="W94"/>
  <c r="V94"/>
  <c r="U94"/>
  <c r="T94"/>
  <c r="S94"/>
  <c r="R94"/>
  <c r="Q94"/>
  <c r="P94"/>
  <c r="O94"/>
  <c r="N94"/>
  <c r="M94"/>
  <c r="X93"/>
  <c r="W93"/>
  <c r="V93"/>
  <c r="U93"/>
  <c r="T93"/>
  <c r="S93"/>
  <c r="R93"/>
  <c r="Q93"/>
  <c r="P93"/>
  <c r="O93"/>
  <c r="N93"/>
  <c r="M93"/>
  <c r="X92"/>
  <c r="W92"/>
  <c r="V92"/>
  <c r="U92"/>
  <c r="T92"/>
  <c r="S92"/>
  <c r="R92"/>
  <c r="Q92"/>
  <c r="P92"/>
  <c r="O92"/>
  <c r="N92"/>
  <c r="M92"/>
  <c r="X91"/>
  <c r="W91"/>
  <c r="V91"/>
  <c r="U91"/>
  <c r="T91"/>
  <c r="S91"/>
  <c r="R91"/>
  <c r="Q91"/>
  <c r="P91"/>
  <c r="O91"/>
  <c r="N91"/>
  <c r="M91"/>
  <c r="X90"/>
  <c r="W90"/>
  <c r="V90"/>
  <c r="U90"/>
  <c r="T90"/>
  <c r="S90"/>
  <c r="R90"/>
  <c r="Q90"/>
  <c r="P90"/>
  <c r="O90"/>
  <c r="N90"/>
  <c r="M90"/>
  <c r="X89"/>
  <c r="W89"/>
  <c r="V89"/>
  <c r="U89"/>
  <c r="T89"/>
  <c r="S89"/>
  <c r="R89"/>
  <c r="Q89"/>
  <c r="P89"/>
  <c r="O89"/>
  <c r="N89"/>
  <c r="M89"/>
  <c r="X88"/>
  <c r="W88"/>
  <c r="V88"/>
  <c r="U88"/>
  <c r="T88"/>
  <c r="S88"/>
  <c r="R88"/>
  <c r="Q88"/>
  <c r="P88"/>
  <c r="O88"/>
  <c r="N88"/>
  <c r="M88"/>
  <c r="X87"/>
  <c r="W87"/>
  <c r="V87"/>
  <c r="U87"/>
  <c r="T87"/>
  <c r="S87"/>
  <c r="R87"/>
  <c r="Q87"/>
  <c r="P87"/>
  <c r="O87"/>
  <c r="N87"/>
  <c r="M87"/>
  <c r="X86"/>
  <c r="W86"/>
  <c r="V86"/>
  <c r="U86"/>
  <c r="T86"/>
  <c r="S86"/>
  <c r="R86"/>
  <c r="Q86"/>
  <c r="P86"/>
  <c r="O86"/>
  <c r="N86"/>
  <c r="M86"/>
  <c r="X85"/>
  <c r="W85"/>
  <c r="V85"/>
  <c r="U85"/>
  <c r="T85"/>
  <c r="S85"/>
  <c r="R85"/>
  <c r="Q85"/>
  <c r="P85"/>
  <c r="O85"/>
  <c r="N85"/>
  <c r="M85"/>
  <c r="X84"/>
  <c r="W84"/>
  <c r="V84"/>
  <c r="U84"/>
  <c r="T84"/>
  <c r="S84"/>
  <c r="R84"/>
  <c r="Q84"/>
  <c r="P84"/>
  <c r="O84"/>
  <c r="N84"/>
  <c r="M84"/>
  <c r="X83"/>
  <c r="W83"/>
  <c r="V83"/>
  <c r="U83"/>
  <c r="T83"/>
  <c r="S83"/>
  <c r="R83"/>
  <c r="Q83"/>
  <c r="P83"/>
  <c r="O83"/>
  <c r="N83"/>
  <c r="M83"/>
  <c r="X82"/>
  <c r="W82"/>
  <c r="V82"/>
  <c r="U82"/>
  <c r="T82"/>
  <c r="S82"/>
  <c r="R82"/>
  <c r="Q82"/>
  <c r="P82"/>
  <c r="O82"/>
  <c r="N82"/>
  <c r="M82"/>
  <c r="X81"/>
  <c r="W81"/>
  <c r="V81"/>
  <c r="U81"/>
  <c r="T81"/>
  <c r="S81"/>
  <c r="R81"/>
  <c r="Q81"/>
  <c r="P81"/>
  <c r="O81"/>
  <c r="N81"/>
  <c r="M81"/>
  <c r="X80"/>
  <c r="W80"/>
  <c r="V80"/>
  <c r="U80"/>
  <c r="T80"/>
  <c r="S80"/>
  <c r="R80"/>
  <c r="Q80"/>
  <c r="P80"/>
  <c r="O80"/>
  <c r="N80"/>
  <c r="M80"/>
  <c r="X79"/>
  <c r="W79"/>
  <c r="V79"/>
  <c r="U79"/>
  <c r="T79"/>
  <c r="S79"/>
  <c r="R79"/>
  <c r="Q79"/>
  <c r="P79"/>
  <c r="O79"/>
  <c r="N79"/>
  <c r="M79"/>
  <c r="X78"/>
  <c r="W78"/>
  <c r="V78"/>
  <c r="U78"/>
  <c r="T78"/>
  <c r="S78"/>
  <c r="R78"/>
  <c r="Q78"/>
  <c r="P78"/>
  <c r="O78"/>
  <c r="N78"/>
  <c r="M78"/>
  <c r="X77"/>
  <c r="W77"/>
  <c r="V77"/>
  <c r="U77"/>
  <c r="T77"/>
  <c r="S77"/>
  <c r="R77"/>
  <c r="Q77"/>
  <c r="P77"/>
  <c r="O77"/>
  <c r="N77"/>
  <c r="M77"/>
  <c r="X76"/>
  <c r="W76"/>
  <c r="V76"/>
  <c r="U76"/>
  <c r="T76"/>
  <c r="S76"/>
  <c r="R76"/>
  <c r="Q76"/>
  <c r="P76"/>
  <c r="O76"/>
  <c r="N76"/>
  <c r="M76"/>
  <c r="X75"/>
  <c r="W75"/>
  <c r="V75"/>
  <c r="U75"/>
  <c r="T75"/>
  <c r="S75"/>
  <c r="R75"/>
  <c r="Q75"/>
  <c r="P75"/>
  <c r="O75"/>
  <c r="N75"/>
  <c r="M75"/>
  <c r="X74"/>
  <c r="W74"/>
  <c r="V74"/>
  <c r="U74"/>
  <c r="T74"/>
  <c r="S74"/>
  <c r="R74"/>
  <c r="Q74"/>
  <c r="P74"/>
  <c r="O74"/>
  <c r="N74"/>
  <c r="M74"/>
  <c r="X73"/>
  <c r="W73"/>
  <c r="V73"/>
  <c r="U73"/>
  <c r="T73"/>
  <c r="S73"/>
  <c r="R73"/>
  <c r="Q73"/>
  <c r="P73"/>
  <c r="O73"/>
  <c r="N73"/>
  <c r="M73"/>
  <c r="X72"/>
  <c r="W72"/>
  <c r="V72"/>
  <c r="U72"/>
  <c r="T72"/>
  <c r="S72"/>
  <c r="R72"/>
  <c r="Q72"/>
  <c r="P72"/>
  <c r="O72"/>
  <c r="N72"/>
  <c r="M72"/>
  <c r="X71"/>
  <c r="W71"/>
  <c r="V71"/>
  <c r="U71"/>
  <c r="T71"/>
  <c r="S71"/>
  <c r="R71"/>
  <c r="Q71"/>
  <c r="P71"/>
  <c r="O71"/>
  <c r="N71"/>
  <c r="M71"/>
  <c r="X70"/>
  <c r="W70"/>
  <c r="V70"/>
  <c r="U70"/>
  <c r="T70"/>
  <c r="S70"/>
  <c r="R70"/>
  <c r="Q70"/>
  <c r="P70"/>
  <c r="O70"/>
  <c r="N70"/>
  <c r="M70"/>
  <c r="X69"/>
  <c r="W69"/>
  <c r="V69"/>
  <c r="U69"/>
  <c r="T69"/>
  <c r="S69"/>
  <c r="R69"/>
  <c r="Q69"/>
  <c r="P69"/>
  <c r="O69"/>
  <c r="N69"/>
  <c r="M69"/>
  <c r="X68"/>
  <c r="W68"/>
  <c r="V68"/>
  <c r="U68"/>
  <c r="T68"/>
  <c r="S68"/>
  <c r="R68"/>
  <c r="Q68"/>
  <c r="P68"/>
  <c r="O68"/>
  <c r="N68"/>
  <c r="M68"/>
  <c r="X67"/>
  <c r="W67"/>
  <c r="V67"/>
  <c r="U67"/>
  <c r="T67"/>
  <c r="S67"/>
  <c r="R67"/>
  <c r="Q67"/>
  <c r="P67"/>
  <c r="O67"/>
  <c r="N67"/>
  <c r="M67"/>
  <c r="X66"/>
  <c r="W66"/>
  <c r="V66"/>
  <c r="U66"/>
  <c r="T66"/>
  <c r="S66"/>
  <c r="R66"/>
  <c r="Q66"/>
  <c r="P66"/>
  <c r="O66"/>
  <c r="N66"/>
  <c r="M66"/>
  <c r="X65"/>
  <c r="W65"/>
  <c r="V65"/>
  <c r="U65"/>
  <c r="T65"/>
  <c r="S65"/>
  <c r="R65"/>
  <c r="Q65"/>
  <c r="P65"/>
  <c r="O65"/>
  <c r="N65"/>
  <c r="M65"/>
  <c r="X64"/>
  <c r="W64"/>
  <c r="V64"/>
  <c r="U64"/>
  <c r="T64"/>
  <c r="S64"/>
  <c r="R64"/>
  <c r="Q64"/>
  <c r="P64"/>
  <c r="O64"/>
  <c r="N64"/>
  <c r="M64"/>
  <c r="X63"/>
  <c r="W63"/>
  <c r="V63"/>
  <c r="U63"/>
  <c r="T63"/>
  <c r="S63"/>
  <c r="R63"/>
  <c r="Q63"/>
  <c r="P63"/>
  <c r="O63"/>
  <c r="N63"/>
  <c r="M63"/>
  <c r="X62"/>
  <c r="W62"/>
  <c r="V62"/>
  <c r="U62"/>
  <c r="T62"/>
  <c r="S62"/>
  <c r="R62"/>
  <c r="Q62"/>
  <c r="P62"/>
  <c r="O62"/>
  <c r="N62"/>
  <c r="M62"/>
  <c r="X61"/>
  <c r="W61"/>
  <c r="V61"/>
  <c r="U61"/>
  <c r="T61"/>
  <c r="S61"/>
  <c r="R61"/>
  <c r="Q61"/>
  <c r="P61"/>
  <c r="O61"/>
  <c r="N61"/>
  <c r="M61"/>
  <c r="X60"/>
  <c r="W60"/>
  <c r="V60"/>
  <c r="U60"/>
  <c r="T60"/>
  <c r="S60"/>
  <c r="R60"/>
  <c r="Q60"/>
  <c r="P60"/>
  <c r="O60"/>
  <c r="N60"/>
  <c r="M60"/>
  <c r="X59"/>
  <c r="W59"/>
  <c r="V59"/>
  <c r="U59"/>
  <c r="T59"/>
  <c r="S59"/>
  <c r="R59"/>
  <c r="Q59"/>
  <c r="P59"/>
  <c r="O59"/>
  <c r="N59"/>
  <c r="M59"/>
  <c r="X58"/>
  <c r="W58"/>
  <c r="V58"/>
  <c r="U58"/>
  <c r="T58"/>
  <c r="S58"/>
  <c r="R58"/>
  <c r="Q58"/>
  <c r="P58"/>
  <c r="O58"/>
  <c r="N58"/>
  <c r="M58"/>
  <c r="X57"/>
  <c r="W57"/>
  <c r="V57"/>
  <c r="U57"/>
  <c r="T57"/>
  <c r="S57"/>
  <c r="R57"/>
  <c r="Q57"/>
  <c r="P57"/>
  <c r="O57"/>
  <c r="N57"/>
  <c r="M57"/>
  <c r="X56"/>
  <c r="W56"/>
  <c r="V56"/>
  <c r="U56"/>
  <c r="T56"/>
  <c r="S56"/>
  <c r="R56"/>
  <c r="Q56"/>
  <c r="P56"/>
  <c r="O56"/>
  <c r="N56"/>
  <c r="M56"/>
  <c r="X55"/>
  <c r="W55"/>
  <c r="V55"/>
  <c r="U55"/>
  <c r="T55"/>
  <c r="S55"/>
  <c r="R55"/>
  <c r="Q55"/>
  <c r="P55"/>
  <c r="O55"/>
  <c r="N55"/>
  <c r="M55"/>
  <c r="X54"/>
  <c r="W54"/>
  <c r="V54"/>
  <c r="U54"/>
  <c r="T54"/>
  <c r="S54"/>
  <c r="R54"/>
  <c r="Q54"/>
  <c r="P54"/>
  <c r="O54"/>
  <c r="N54"/>
  <c r="M54"/>
  <c r="X53"/>
  <c r="W53"/>
  <c r="V53"/>
  <c r="U53"/>
  <c r="T53"/>
  <c r="S53"/>
  <c r="R53"/>
  <c r="Q53"/>
  <c r="P53"/>
  <c r="O53"/>
  <c r="N53"/>
  <c r="M53"/>
  <c r="X52"/>
  <c r="W52"/>
  <c r="V52"/>
  <c r="U52"/>
  <c r="T52"/>
  <c r="S52"/>
  <c r="R52"/>
  <c r="Q52"/>
  <c r="P52"/>
  <c r="O52"/>
  <c r="N52"/>
  <c r="M52"/>
  <c r="X51"/>
  <c r="W51"/>
  <c r="V51"/>
  <c r="U51"/>
  <c r="T51"/>
  <c r="S51"/>
  <c r="R51"/>
  <c r="Q51"/>
  <c r="P51"/>
  <c r="O51"/>
  <c r="N51"/>
  <c r="M51"/>
  <c r="X50"/>
  <c r="W50"/>
  <c r="V50"/>
  <c r="U50"/>
  <c r="T50"/>
  <c r="S50"/>
  <c r="R50"/>
  <c r="Q50"/>
  <c r="P50"/>
  <c r="O50"/>
  <c r="N50"/>
  <c r="M50"/>
  <c r="X49"/>
  <c r="W49"/>
  <c r="V49"/>
  <c r="U49"/>
  <c r="T49"/>
  <c r="S49"/>
  <c r="R49"/>
  <c r="Q49"/>
  <c r="P49"/>
  <c r="O49"/>
  <c r="N49"/>
  <c r="M49"/>
  <c r="X48"/>
  <c r="W48"/>
  <c r="V48"/>
  <c r="U48"/>
  <c r="T48"/>
  <c r="S48"/>
  <c r="R48"/>
  <c r="Q48"/>
  <c r="P48"/>
  <c r="O48"/>
  <c r="N48"/>
  <c r="M48"/>
  <c r="X47"/>
  <c r="W47"/>
  <c r="V47"/>
  <c r="U47"/>
  <c r="T47"/>
  <c r="S47"/>
  <c r="R47"/>
  <c r="Q47"/>
  <c r="P47"/>
  <c r="O47"/>
  <c r="N47"/>
  <c r="M47"/>
  <c r="X46"/>
  <c r="W46"/>
  <c r="V46"/>
  <c r="U46"/>
  <c r="T46"/>
  <c r="S46"/>
  <c r="R46"/>
  <c r="Q46"/>
  <c r="P46"/>
  <c r="O46"/>
  <c r="N46"/>
  <c r="M46"/>
  <c r="X45"/>
  <c r="W45"/>
  <c r="V45"/>
  <c r="U45"/>
  <c r="T45"/>
  <c r="S45"/>
  <c r="R45"/>
  <c r="Q45"/>
  <c r="P45"/>
  <c r="O45"/>
  <c r="N45"/>
  <c r="M45"/>
  <c r="X44"/>
  <c r="W44"/>
  <c r="V44"/>
  <c r="U44"/>
  <c r="T44"/>
  <c r="S44"/>
  <c r="R44"/>
  <c r="Q44"/>
  <c r="P44"/>
  <c r="O44"/>
  <c r="N44"/>
  <c r="M44"/>
  <c r="X43"/>
  <c r="W43"/>
  <c r="V43"/>
  <c r="U43"/>
  <c r="T43"/>
  <c r="S43"/>
  <c r="R43"/>
  <c r="Q43"/>
  <c r="P43"/>
  <c r="O43"/>
  <c r="N43"/>
  <c r="M43"/>
  <c r="X42"/>
  <c r="W42"/>
  <c r="V42"/>
  <c r="U42"/>
  <c r="T42"/>
  <c r="S42"/>
  <c r="R42"/>
  <c r="Q42"/>
  <c r="P42"/>
  <c r="O42"/>
  <c r="N42"/>
  <c r="M42"/>
  <c r="X41"/>
  <c r="W41"/>
  <c r="V41"/>
  <c r="U41"/>
  <c r="T41"/>
  <c r="S41"/>
  <c r="R41"/>
  <c r="Q41"/>
  <c r="P41"/>
  <c r="O41"/>
  <c r="N41"/>
  <c r="M41"/>
  <c r="X40"/>
  <c r="W40"/>
  <c r="V40"/>
  <c r="U40"/>
  <c r="T40"/>
  <c r="S40"/>
  <c r="R40"/>
  <c r="Q40"/>
  <c r="P40"/>
  <c r="O40"/>
  <c r="N40"/>
  <c r="M40"/>
  <c r="X39"/>
  <c r="W39"/>
  <c r="V39"/>
  <c r="U39"/>
  <c r="T39"/>
  <c r="S39"/>
  <c r="R39"/>
  <c r="Q39"/>
  <c r="P39"/>
  <c r="O39"/>
  <c r="N39"/>
  <c r="M39"/>
  <c r="X38"/>
  <c r="W38"/>
  <c r="V38"/>
  <c r="U38"/>
  <c r="T38"/>
  <c r="S38"/>
  <c r="R38"/>
  <c r="Q38"/>
  <c r="P38"/>
  <c r="O38"/>
  <c r="N38"/>
  <c r="M38"/>
  <c r="X37"/>
  <c r="W37"/>
  <c r="V37"/>
  <c r="U37"/>
  <c r="T37"/>
  <c r="S37"/>
  <c r="R37"/>
  <c r="Q37"/>
  <c r="P37"/>
  <c r="O37"/>
  <c r="N37"/>
  <c r="M37"/>
  <c r="X36"/>
  <c r="W36"/>
  <c r="V36"/>
  <c r="U36"/>
  <c r="T36"/>
  <c r="S36"/>
  <c r="R36"/>
  <c r="Q36"/>
  <c r="P36"/>
  <c r="O36"/>
  <c r="N36"/>
  <c r="M36"/>
  <c r="X35"/>
  <c r="W35"/>
  <c r="V35"/>
  <c r="U35"/>
  <c r="T35"/>
  <c r="S35"/>
  <c r="R35"/>
  <c r="Q35"/>
  <c r="P35"/>
  <c r="O35"/>
  <c r="N35"/>
  <c r="M35"/>
  <c r="X34"/>
  <c r="W34"/>
  <c r="V34"/>
  <c r="U34"/>
  <c r="T34"/>
  <c r="S34"/>
  <c r="R34"/>
  <c r="Q34"/>
  <c r="P34"/>
  <c r="O34"/>
  <c r="N34"/>
  <c r="M34"/>
  <c r="X33"/>
  <c r="W33"/>
  <c r="V33"/>
  <c r="U33"/>
  <c r="T33"/>
  <c r="S33"/>
  <c r="R33"/>
  <c r="Q33"/>
  <c r="P33"/>
  <c r="O33"/>
  <c r="N33"/>
  <c r="M33"/>
  <c r="X32"/>
  <c r="W32"/>
  <c r="V32"/>
  <c r="U32"/>
  <c r="T32"/>
  <c r="S32"/>
  <c r="R32"/>
  <c r="Q32"/>
  <c r="P32"/>
  <c r="O32"/>
  <c r="N32"/>
  <c r="M32"/>
  <c r="X31"/>
  <c r="W31"/>
  <c r="V31"/>
  <c r="U31"/>
  <c r="T31"/>
  <c r="S31"/>
  <c r="R31"/>
  <c r="Q31"/>
  <c r="P31"/>
  <c r="O31"/>
  <c r="N31"/>
  <c r="M31"/>
  <c r="X30"/>
  <c r="W30"/>
  <c r="V30"/>
  <c r="U30"/>
  <c r="T30"/>
  <c r="S30"/>
  <c r="R30"/>
  <c r="Q30"/>
  <c r="P30"/>
  <c r="O30"/>
  <c r="N30"/>
  <c r="M30"/>
  <c r="X29"/>
  <c r="W29"/>
  <c r="V29"/>
  <c r="U29"/>
  <c r="T29"/>
  <c r="S29"/>
  <c r="R29"/>
  <c r="Q29"/>
  <c r="P29"/>
  <c r="O29"/>
  <c r="N29"/>
  <c r="M29"/>
  <c r="X28"/>
  <c r="W28"/>
  <c r="V28"/>
  <c r="U28"/>
  <c r="T28"/>
  <c r="S28"/>
  <c r="R28"/>
  <c r="Q28"/>
  <c r="P28"/>
  <c r="O28"/>
  <c r="N28"/>
  <c r="M28"/>
  <c r="X27"/>
  <c r="W27"/>
  <c r="V27"/>
  <c r="U27"/>
  <c r="T27"/>
  <c r="S27"/>
  <c r="R27"/>
  <c r="Q27"/>
  <c r="P27"/>
  <c r="O27"/>
  <c r="N27"/>
  <c r="M27"/>
  <c r="X26"/>
  <c r="W26"/>
  <c r="V26"/>
  <c r="U26"/>
  <c r="T26"/>
  <c r="S26"/>
  <c r="R26"/>
  <c r="Q26"/>
  <c r="P26"/>
  <c r="O26"/>
  <c r="N26"/>
  <c r="M26"/>
  <c r="X25"/>
  <c r="W25"/>
  <c r="V25"/>
  <c r="U25"/>
  <c r="T25"/>
  <c r="S25"/>
  <c r="R25"/>
  <c r="Q25"/>
  <c r="P25"/>
  <c r="O25"/>
  <c r="N25"/>
  <c r="M25"/>
  <c r="X24"/>
  <c r="W24"/>
  <c r="V24"/>
  <c r="U24"/>
  <c r="T24"/>
  <c r="S24"/>
  <c r="R24"/>
  <c r="Q24"/>
  <c r="P24"/>
  <c r="O24"/>
  <c r="N24"/>
  <c r="M24"/>
  <c r="X23"/>
  <c r="W23"/>
  <c r="V23"/>
  <c r="U23"/>
  <c r="T23"/>
  <c r="S23"/>
  <c r="R23"/>
  <c r="Q23"/>
  <c r="P23"/>
  <c r="O23"/>
  <c r="N23"/>
  <c r="M23"/>
  <c r="X22"/>
  <c r="W22"/>
  <c r="V22"/>
  <c r="U22"/>
  <c r="T22"/>
  <c r="S22"/>
  <c r="R22"/>
  <c r="Q22"/>
  <c r="P22"/>
  <c r="O22"/>
  <c r="N22"/>
  <c r="M22"/>
  <c r="X21"/>
  <c r="W21"/>
  <c r="V21"/>
  <c r="U21"/>
  <c r="T21"/>
  <c r="S21"/>
  <c r="R21"/>
  <c r="Q21"/>
  <c r="P21"/>
  <c r="O21"/>
  <c r="N21"/>
  <c r="M21"/>
  <c r="X20"/>
  <c r="W20"/>
  <c r="V20"/>
  <c r="U20"/>
  <c r="T20"/>
  <c r="S20"/>
  <c r="R20"/>
  <c r="Q20"/>
  <c r="P20"/>
  <c r="O20"/>
  <c r="N20"/>
  <c r="M20"/>
  <c r="X19"/>
  <c r="W19"/>
  <c r="V19"/>
  <c r="U19"/>
  <c r="T19"/>
  <c r="S19"/>
  <c r="R19"/>
  <c r="Q19"/>
  <c r="P19"/>
  <c r="O19"/>
  <c r="N19"/>
  <c r="M19"/>
  <c r="X18"/>
  <c r="W18"/>
  <c r="V18"/>
  <c r="U18"/>
  <c r="T18"/>
  <c r="S18"/>
  <c r="R18"/>
  <c r="Q18"/>
  <c r="P18"/>
  <c r="O18"/>
  <c r="N18"/>
  <c r="M18"/>
  <c r="X17"/>
  <c r="W17"/>
  <c r="V17"/>
  <c r="U17"/>
  <c r="T17"/>
  <c r="S17"/>
  <c r="R17"/>
  <c r="Q17"/>
  <c r="P17"/>
  <c r="O17"/>
  <c r="N17"/>
  <c r="M17"/>
  <c r="X16"/>
  <c r="W16"/>
  <c r="V16"/>
  <c r="U16"/>
  <c r="T16"/>
  <c r="S16"/>
  <c r="R16"/>
  <c r="Q16"/>
  <c r="P16"/>
  <c r="O16"/>
  <c r="N16"/>
  <c r="M16"/>
  <c r="X15"/>
  <c r="W15"/>
  <c r="V15"/>
  <c r="U15"/>
  <c r="T15"/>
  <c r="S15"/>
  <c r="R15"/>
  <c r="Q15"/>
  <c r="P15"/>
  <c r="O15"/>
  <c r="N15"/>
  <c r="M15"/>
  <c r="X14"/>
  <c r="W14"/>
  <c r="V14"/>
  <c r="U14"/>
  <c r="T14"/>
  <c r="S14"/>
  <c r="R14"/>
  <c r="Q14"/>
  <c r="P14"/>
  <c r="O14"/>
  <c r="N14"/>
  <c r="M14"/>
  <c r="X13"/>
  <c r="W13"/>
  <c r="V13"/>
  <c r="U13"/>
  <c r="T13"/>
  <c r="S13"/>
  <c r="R13"/>
  <c r="Q13"/>
  <c r="P13"/>
  <c r="O13"/>
  <c r="N13"/>
  <c r="M13"/>
  <c r="X12"/>
  <c r="W12"/>
  <c r="V12"/>
  <c r="U12"/>
  <c r="T12"/>
  <c r="S12"/>
  <c r="R12"/>
  <c r="Q12"/>
  <c r="P12"/>
  <c r="O12"/>
  <c r="N12"/>
  <c r="M12"/>
  <c r="X11"/>
  <c r="W11"/>
  <c r="V11"/>
  <c r="U11"/>
  <c r="T11"/>
  <c r="S11"/>
  <c r="R11"/>
  <c r="Q11"/>
  <c r="P11"/>
  <c r="O11"/>
  <c r="N11"/>
  <c r="M11"/>
  <c r="X10"/>
  <c r="W10"/>
  <c r="V10"/>
  <c r="U10"/>
  <c r="T10"/>
  <c r="S10"/>
  <c r="R10"/>
  <c r="Q10"/>
  <c r="P10"/>
  <c r="O10"/>
  <c r="N10"/>
  <c r="M10"/>
  <c r="X9"/>
  <c r="W9"/>
  <c r="V9"/>
  <c r="U9"/>
  <c r="T9"/>
  <c r="S9"/>
  <c r="R9"/>
  <c r="Q9"/>
  <c r="P9"/>
  <c r="O9"/>
  <c r="N9"/>
  <c r="M9"/>
  <c r="X8"/>
  <c r="W8"/>
  <c r="V8"/>
  <c r="U8"/>
  <c r="T8"/>
  <c r="S8"/>
  <c r="R8"/>
  <c r="Q8"/>
  <c r="P8"/>
  <c r="O8"/>
  <c r="N8"/>
  <c r="M8"/>
  <c r="Q7"/>
  <c r="P7"/>
  <c r="O7"/>
  <c r="N7"/>
  <c r="M7"/>
  <c r="R7"/>
  <c r="R6"/>
  <c r="L11" i="11" l="1"/>
  <c r="L16" i="29"/>
  <c r="L14"/>
  <c r="L11"/>
  <c r="C18" i="33"/>
  <c r="D4" i="2"/>
  <c r="F4" i="3"/>
  <c r="C4" i="2"/>
  <c r="F4"/>
  <c r="G4"/>
  <c r="D18" i="33"/>
  <c r="G18"/>
  <c r="J18"/>
  <c r="D4" i="3"/>
  <c r="F18" i="33"/>
  <c r="H18"/>
  <c r="L18"/>
  <c r="C4" i="3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16"/>
  <c r="S18"/>
  <c r="S20"/>
  <c r="S22"/>
  <c r="S24"/>
  <c r="S26"/>
  <c r="T4"/>
  <c r="S6"/>
  <c r="S7"/>
  <c r="S8"/>
  <c r="S9"/>
  <c r="S10"/>
  <c r="S11"/>
  <c r="S12"/>
  <c r="S13"/>
  <c r="S14"/>
  <c r="S15"/>
  <c r="S17"/>
  <c r="S19"/>
  <c r="S21"/>
  <c r="S23"/>
  <c r="S25"/>
  <c r="K28" i="34"/>
  <c r="K27"/>
  <c r="K26"/>
  <c r="K25"/>
  <c r="K24"/>
  <c r="K23"/>
  <c r="K22"/>
  <c r="K21"/>
  <c r="K20"/>
  <c r="M20" s="1"/>
  <c r="K19"/>
  <c r="K18"/>
  <c r="K17"/>
  <c r="K16"/>
  <c r="K15"/>
  <c r="K14"/>
  <c r="K13"/>
  <c r="K12"/>
  <c r="M12" s="1"/>
  <c r="K11"/>
  <c r="M11" s="1"/>
  <c r="K16" i="29"/>
  <c r="M16" s="1"/>
  <c r="K15"/>
  <c r="M15" s="1"/>
  <c r="K14"/>
  <c r="K13"/>
  <c r="M13" s="1"/>
  <c r="K11"/>
  <c r="K14" i="11"/>
  <c r="K13"/>
  <c r="K12"/>
  <c r="M14" l="1"/>
  <c r="N14" s="1"/>
  <c r="O14" s="1"/>
  <c r="M11" i="29"/>
  <c r="N11" s="1"/>
  <c r="O11" s="1"/>
  <c r="T100" i="3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U4"/>
  <c r="M13" i="11"/>
  <c r="N13" s="1"/>
  <c r="O13" s="1"/>
  <c r="N13" i="29"/>
  <c r="O13" s="1"/>
  <c r="M14"/>
  <c r="N14" s="1"/>
  <c r="O14" s="1"/>
  <c r="N15"/>
  <c r="O15" s="1"/>
  <c r="M14" i="34"/>
  <c r="N14" s="1"/>
  <c r="O14" s="1"/>
  <c r="N12"/>
  <c r="O12" s="1"/>
  <c r="M13"/>
  <c r="N13" s="1"/>
  <c r="O13" s="1"/>
  <c r="N11"/>
  <c r="O11" s="1"/>
  <c r="N16" i="29"/>
  <c r="O16" s="1"/>
  <c r="M12" i="11"/>
  <c r="N12" s="1"/>
  <c r="O12" s="1"/>
  <c r="K11"/>
  <c r="K11" i="35"/>
  <c r="A1"/>
  <c r="K12" i="29"/>
  <c r="U100" i="3" l="1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4"/>
  <c r="U22"/>
  <c r="U20"/>
  <c r="U18"/>
  <c r="U16"/>
  <c r="U15"/>
  <c r="U14"/>
  <c r="U13"/>
  <c r="U12"/>
  <c r="U11"/>
  <c r="U10"/>
  <c r="U9"/>
  <c r="U8"/>
  <c r="U7"/>
  <c r="U6"/>
  <c r="V4"/>
  <c r="U25"/>
  <c r="U23"/>
  <c r="U21"/>
  <c r="U19"/>
  <c r="U17"/>
  <c r="M11" i="35"/>
  <c r="M11" i="11"/>
  <c r="N11" s="1"/>
  <c r="O11" s="1"/>
  <c r="N11" i="35"/>
  <c r="O11" s="1"/>
  <c r="M12" i="29"/>
  <c r="N12" s="1"/>
  <c r="A1" i="34"/>
  <c r="X61" i="30"/>
  <c r="X60"/>
  <c r="X59"/>
  <c r="X58"/>
  <c r="X57"/>
  <c r="X56"/>
  <c r="X55"/>
  <c r="H97" i="4"/>
  <c r="H96"/>
  <c r="K96"/>
  <c r="I96"/>
  <c r="H95"/>
  <c r="H94"/>
  <c r="I94"/>
  <c r="H93"/>
  <c r="H92"/>
  <c r="I92"/>
  <c r="H91"/>
  <c r="H90"/>
  <c r="I90"/>
  <c r="H89"/>
  <c r="H88"/>
  <c r="I88"/>
  <c r="J88"/>
  <c r="H87"/>
  <c r="H86"/>
  <c r="H85"/>
  <c r="I85"/>
  <c r="K85"/>
  <c r="H84"/>
  <c r="H83"/>
  <c r="H82"/>
  <c r="I82"/>
  <c r="H81"/>
  <c r="I81"/>
  <c r="H80"/>
  <c r="H79"/>
  <c r="I79"/>
  <c r="H78"/>
  <c r="I78"/>
  <c r="K78"/>
  <c r="H77"/>
  <c r="H76"/>
  <c r="H75"/>
  <c r="H74"/>
  <c r="H73"/>
  <c r="H72"/>
  <c r="H71"/>
  <c r="H70"/>
  <c r="H69"/>
  <c r="H68"/>
  <c r="H67"/>
  <c r="H66"/>
  <c r="H65"/>
  <c r="I65"/>
  <c r="H64"/>
  <c r="H63"/>
  <c r="H62"/>
  <c r="I62"/>
  <c r="H61"/>
  <c r="I61"/>
  <c r="H60"/>
  <c r="H59"/>
  <c r="H58"/>
  <c r="H57"/>
  <c r="I57"/>
  <c r="K57"/>
  <c r="H56"/>
  <c r="H55"/>
  <c r="H54"/>
  <c r="I54"/>
  <c r="H53"/>
  <c r="I53"/>
  <c r="K53"/>
  <c r="H52"/>
  <c r="H51"/>
  <c r="H50"/>
  <c r="H49"/>
  <c r="I49"/>
  <c r="H48"/>
  <c r="H47"/>
  <c r="H46"/>
  <c r="I46"/>
  <c r="H45"/>
  <c r="I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I19"/>
  <c r="H18"/>
  <c r="I18"/>
  <c r="H17"/>
  <c r="I17"/>
  <c r="H16"/>
  <c r="K16"/>
  <c r="I16"/>
  <c r="H15"/>
  <c r="H14"/>
  <c r="H13"/>
  <c r="I13"/>
  <c r="H12"/>
  <c r="I12"/>
  <c r="H11"/>
  <c r="I11"/>
  <c r="C44" i="13"/>
  <c r="AS44" s="1"/>
  <c r="A44"/>
  <c r="C43"/>
  <c r="AS43" s="1"/>
  <c r="A43"/>
  <c r="X54" i="30"/>
  <c r="X53"/>
  <c r="X52"/>
  <c r="X51"/>
  <c r="X50"/>
  <c r="X49"/>
  <c r="X48"/>
  <c r="X47"/>
  <c r="K35" i="10"/>
  <c r="L35"/>
  <c r="M35"/>
  <c r="O35"/>
  <c r="K36"/>
  <c r="L36"/>
  <c r="M36"/>
  <c r="N36"/>
  <c r="O36"/>
  <c r="K37"/>
  <c r="L37"/>
  <c r="M37"/>
  <c r="N37"/>
  <c r="O37"/>
  <c r="K38"/>
  <c r="L38"/>
  <c r="M38"/>
  <c r="N38"/>
  <c r="O38"/>
  <c r="X9" i="13"/>
  <c r="W9"/>
  <c r="V9"/>
  <c r="U9"/>
  <c r="T9"/>
  <c r="S9"/>
  <c r="R9"/>
  <c r="Q9"/>
  <c r="P9"/>
  <c r="O9"/>
  <c r="N9"/>
  <c r="M9"/>
  <c r="L9"/>
  <c r="K9"/>
  <c r="K101" s="1"/>
  <c r="J9"/>
  <c r="A1" i="11"/>
  <c r="H9" i="13" s="1"/>
  <c r="A1" i="29"/>
  <c r="G9" i="13" s="1"/>
  <c r="A1" i="1"/>
  <c r="F9" i="13" s="1"/>
  <c r="A1" i="10"/>
  <c r="E9" i="13" s="1"/>
  <c r="C82"/>
  <c r="AS82" s="1"/>
  <c r="A82"/>
  <c r="C81"/>
  <c r="AS81"/>
  <c r="A81"/>
  <c r="C80"/>
  <c r="A80"/>
  <c r="C79"/>
  <c r="AS79" s="1"/>
  <c r="A79"/>
  <c r="C78"/>
  <c r="AS78" s="1"/>
  <c r="A78"/>
  <c r="C77"/>
  <c r="A77"/>
  <c r="C76"/>
  <c r="AS76" s="1"/>
  <c r="A76"/>
  <c r="C75"/>
  <c r="AS75" s="1"/>
  <c r="A75"/>
  <c r="C74"/>
  <c r="A74"/>
  <c r="C73"/>
  <c r="A73"/>
  <c r="C72"/>
  <c r="A72"/>
  <c r="C71"/>
  <c r="AS71" s="1"/>
  <c r="A71"/>
  <c r="C70"/>
  <c r="AS70" s="1"/>
  <c r="A70"/>
  <c r="C69"/>
  <c r="AS69" s="1"/>
  <c r="A69"/>
  <c r="C68"/>
  <c r="AS68" s="1"/>
  <c r="A68"/>
  <c r="C67"/>
  <c r="AS67"/>
  <c r="A67"/>
  <c r="C66"/>
  <c r="AS66" s="1"/>
  <c r="A66"/>
  <c r="C65"/>
  <c r="AS65" s="1"/>
  <c r="A65"/>
  <c r="C64"/>
  <c r="A64"/>
  <c r="C63"/>
  <c r="AS63" s="1"/>
  <c r="A63"/>
  <c r="C62"/>
  <c r="AS62" s="1"/>
  <c r="A62"/>
  <c r="C61"/>
  <c r="AS61" s="1"/>
  <c r="A61"/>
  <c r="C60"/>
  <c r="AS60" s="1"/>
  <c r="A60"/>
  <c r="C59"/>
  <c r="AS59" s="1"/>
  <c r="A59"/>
  <c r="C58"/>
  <c r="A58"/>
  <c r="C57"/>
  <c r="A57"/>
  <c r="C56"/>
  <c r="A56"/>
  <c r="C55"/>
  <c r="AS55"/>
  <c r="A55"/>
  <c r="C54"/>
  <c r="AS54" s="1"/>
  <c r="A54"/>
  <c r="C53"/>
  <c r="AS53" s="1"/>
  <c r="A53"/>
  <c r="C52"/>
  <c r="AS52" s="1"/>
  <c r="A52"/>
  <c r="C51"/>
  <c r="AS51" s="1"/>
  <c r="A51"/>
  <c r="C50"/>
  <c r="A50"/>
  <c r="C49"/>
  <c r="AS49" s="1"/>
  <c r="A49"/>
  <c r="C48"/>
  <c r="AS48" s="1"/>
  <c r="A48"/>
  <c r="C47"/>
  <c r="AS47" s="1"/>
  <c r="A47"/>
  <c r="C46"/>
  <c r="AS46" s="1"/>
  <c r="A46"/>
  <c r="C45"/>
  <c r="AS45" s="1"/>
  <c r="A45"/>
  <c r="C42"/>
  <c r="A42"/>
  <c r="C41"/>
  <c r="AS41"/>
  <c r="A41"/>
  <c r="C40"/>
  <c r="A40"/>
  <c r="C39"/>
  <c r="AS39" s="1"/>
  <c r="A39"/>
  <c r="C38"/>
  <c r="AS38" s="1"/>
  <c r="A38"/>
  <c r="C37"/>
  <c r="A37"/>
  <c r="C36"/>
  <c r="AS36" s="1"/>
  <c r="A36"/>
  <c r="C35"/>
  <c r="A35"/>
  <c r="C34"/>
  <c r="AS34" s="1"/>
  <c r="A34"/>
  <c r="C33"/>
  <c r="AS33" s="1"/>
  <c r="A33"/>
  <c r="C32"/>
  <c r="AS32" s="1"/>
  <c r="A32"/>
  <c r="C31"/>
  <c r="A31"/>
  <c r="C30"/>
  <c r="AS30" s="1"/>
  <c r="A30"/>
  <c r="C29"/>
  <c r="AS29" s="1"/>
  <c r="A29"/>
  <c r="C28"/>
  <c r="AS28" s="1"/>
  <c r="A28"/>
  <c r="C27"/>
  <c r="A27"/>
  <c r="C26"/>
  <c r="AS26"/>
  <c r="A26"/>
  <c r="C25"/>
  <c r="AS25" s="1"/>
  <c r="A25"/>
  <c r="C24"/>
  <c r="AS24" s="1"/>
  <c r="A24"/>
  <c r="C23"/>
  <c r="AS23" s="1"/>
  <c r="A23"/>
  <c r="C22"/>
  <c r="A22"/>
  <c r="C21"/>
  <c r="AS21" s="1"/>
  <c r="A21"/>
  <c r="C20"/>
  <c r="AS20" s="1"/>
  <c r="A20"/>
  <c r="C19"/>
  <c r="AS19" s="1"/>
  <c r="A19"/>
  <c r="C18"/>
  <c r="A18"/>
  <c r="C17"/>
  <c r="AS17" s="1"/>
  <c r="A17"/>
  <c r="C16"/>
  <c r="A16"/>
  <c r="C15"/>
  <c r="AS15"/>
  <c r="A15"/>
  <c r="C14"/>
  <c r="AS14" s="1"/>
  <c r="A14"/>
  <c r="C13"/>
  <c r="A13"/>
  <c r="C12"/>
  <c r="AS12" s="1"/>
  <c r="A12"/>
  <c r="C11"/>
  <c r="AS11" s="1"/>
  <c r="A11"/>
  <c r="X46" i="30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Y98" i="13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97"/>
  <c r="A96"/>
  <c r="A95"/>
  <c r="A94"/>
  <c r="A93"/>
  <c r="A92"/>
  <c r="A91"/>
  <c r="A90"/>
  <c r="A89"/>
  <c r="A88"/>
  <c r="A87"/>
  <c r="A86"/>
  <c r="A85"/>
  <c r="A84"/>
  <c r="A83"/>
  <c r="C97"/>
  <c r="AS97" s="1"/>
  <c r="C96"/>
  <c r="C95"/>
  <c r="AS95" s="1"/>
  <c r="C94"/>
  <c r="AS94" s="1"/>
  <c r="C93"/>
  <c r="AS93" s="1"/>
  <c r="C92"/>
  <c r="AS92" s="1"/>
  <c r="C91"/>
  <c r="AS91" s="1"/>
  <c r="C90"/>
  <c r="AS90" s="1"/>
  <c r="C89"/>
  <c r="AS89" s="1"/>
  <c r="C88"/>
  <c r="AS88" s="1"/>
  <c r="C87"/>
  <c r="AS87" s="1"/>
  <c r="C86"/>
  <c r="AS86" s="1"/>
  <c r="C85"/>
  <c r="AS85" s="1"/>
  <c r="C84"/>
  <c r="AS84" s="1"/>
  <c r="C83"/>
  <c r="AS83" s="1"/>
  <c r="AS77"/>
  <c r="AS73"/>
  <c r="AS16"/>
  <c r="AS27"/>
  <c r="AS31"/>
  <c r="AS35"/>
  <c r="AS56"/>
  <c r="AS42"/>
  <c r="AS96"/>
  <c r="AS18"/>
  <c r="AS64"/>
  <c r="AS50"/>
  <c r="AS22"/>
  <c r="AS74"/>
  <c r="AS58"/>
  <c r="AS13"/>
  <c r="AS40"/>
  <c r="AS57"/>
  <c r="AS72"/>
  <c r="AS80"/>
  <c r="AS37"/>
  <c r="B96"/>
  <c r="B97"/>
  <c r="J96" i="4"/>
  <c r="L96"/>
  <c r="I97"/>
  <c r="K97"/>
  <c r="I44"/>
  <c r="J44"/>
  <c r="K46"/>
  <c r="I48"/>
  <c r="J48"/>
  <c r="I52"/>
  <c r="J52"/>
  <c r="I56"/>
  <c r="J56"/>
  <c r="I60"/>
  <c r="J60"/>
  <c r="I64"/>
  <c r="J64"/>
  <c r="I80"/>
  <c r="J80"/>
  <c r="I84"/>
  <c r="J84"/>
  <c r="I15"/>
  <c r="J15"/>
  <c r="I21"/>
  <c r="J21"/>
  <c r="I23"/>
  <c r="J23"/>
  <c r="I25"/>
  <c r="J25"/>
  <c r="I27"/>
  <c r="J27"/>
  <c r="I29"/>
  <c r="J29"/>
  <c r="L29"/>
  <c r="I31"/>
  <c r="J31"/>
  <c r="I33"/>
  <c r="J33"/>
  <c r="I35"/>
  <c r="J35"/>
  <c r="I37"/>
  <c r="J37"/>
  <c r="I39"/>
  <c r="J39"/>
  <c r="I41"/>
  <c r="J41"/>
  <c r="I67"/>
  <c r="J67"/>
  <c r="I69"/>
  <c r="J69"/>
  <c r="I71"/>
  <c r="J71"/>
  <c r="I73"/>
  <c r="J73"/>
  <c r="I75"/>
  <c r="J75"/>
  <c r="I87"/>
  <c r="J87"/>
  <c r="I89"/>
  <c r="J89"/>
  <c r="I91"/>
  <c r="I93"/>
  <c r="I95"/>
  <c r="J95"/>
  <c r="K84"/>
  <c r="K56"/>
  <c r="P56"/>
  <c r="D56" i="13"/>
  <c r="K80" i="4"/>
  <c r="P80"/>
  <c r="D80" i="13"/>
  <c r="K52" i="4"/>
  <c r="P52"/>
  <c r="D52" i="13"/>
  <c r="K44" i="4"/>
  <c r="P44"/>
  <c r="D44" i="13"/>
  <c r="K71" i="4"/>
  <c r="K39"/>
  <c r="P39"/>
  <c r="D39" i="13"/>
  <c r="K31" i="4"/>
  <c r="D31"/>
  <c r="K23"/>
  <c r="P23"/>
  <c r="D23" i="13"/>
  <c r="K15" i="4"/>
  <c r="P15"/>
  <c r="D15" i="13"/>
  <c r="K95" i="4"/>
  <c r="P95"/>
  <c r="D95" i="13"/>
  <c r="K87" i="4"/>
  <c r="P87"/>
  <c r="D87" i="13"/>
  <c r="K73" i="4"/>
  <c r="K41"/>
  <c r="D41"/>
  <c r="K33"/>
  <c r="P33"/>
  <c r="D33" i="13"/>
  <c r="K29" i="4"/>
  <c r="D29"/>
  <c r="K89"/>
  <c r="P89"/>
  <c r="D89" i="13"/>
  <c r="P84" i="4"/>
  <c r="D84" i="13"/>
  <c r="L87" i="4"/>
  <c r="J81"/>
  <c r="L81"/>
  <c r="K81"/>
  <c r="K45"/>
  <c r="D45"/>
  <c r="J45"/>
  <c r="J49"/>
  <c r="L49"/>
  <c r="K49"/>
  <c r="D84"/>
  <c r="J46"/>
  <c r="P46"/>
  <c r="D46" i="13"/>
  <c r="J16" i="4"/>
  <c r="K90"/>
  <c r="J90"/>
  <c r="L90"/>
  <c r="J53"/>
  <c r="K94"/>
  <c r="J94"/>
  <c r="L94"/>
  <c r="J91"/>
  <c r="L91"/>
  <c r="K91"/>
  <c r="L84"/>
  <c r="J93"/>
  <c r="K93"/>
  <c r="D80"/>
  <c r="L52"/>
  <c r="I14"/>
  <c r="J14"/>
  <c r="I20"/>
  <c r="J20"/>
  <c r="L20"/>
  <c r="I24"/>
  <c r="J24"/>
  <c r="L24"/>
  <c r="I28"/>
  <c r="I32"/>
  <c r="J32"/>
  <c r="I36"/>
  <c r="J36"/>
  <c r="I40"/>
  <c r="I43"/>
  <c r="J43"/>
  <c r="L43"/>
  <c r="I47"/>
  <c r="J47"/>
  <c r="L47"/>
  <c r="M47"/>
  <c r="N47"/>
  <c r="O47"/>
  <c r="B47"/>
  <c r="B47" i="13"/>
  <c r="I51" i="4"/>
  <c r="I55"/>
  <c r="J55"/>
  <c r="I59"/>
  <c r="J59"/>
  <c r="L59"/>
  <c r="I63"/>
  <c r="J63"/>
  <c r="L63"/>
  <c r="I68"/>
  <c r="J68"/>
  <c r="I72"/>
  <c r="I76"/>
  <c r="J76"/>
  <c r="L76"/>
  <c r="J78"/>
  <c r="I83"/>
  <c r="J83"/>
  <c r="J85"/>
  <c r="I86"/>
  <c r="J86"/>
  <c r="D86"/>
  <c r="K88"/>
  <c r="L88"/>
  <c r="M88"/>
  <c r="N88"/>
  <c r="O88"/>
  <c r="B88"/>
  <c r="B88" i="13"/>
  <c r="K60" i="4"/>
  <c r="K18"/>
  <c r="I22"/>
  <c r="K22"/>
  <c r="K24"/>
  <c r="I26"/>
  <c r="K26"/>
  <c r="D26"/>
  <c r="I30"/>
  <c r="K30"/>
  <c r="I34"/>
  <c r="K34"/>
  <c r="I38"/>
  <c r="K38"/>
  <c r="P38"/>
  <c r="D38" i="13"/>
  <c r="I42" i="4"/>
  <c r="J42"/>
  <c r="L42"/>
  <c r="I50"/>
  <c r="J50"/>
  <c r="L50"/>
  <c r="M50"/>
  <c r="I58"/>
  <c r="J58"/>
  <c r="I66"/>
  <c r="K66"/>
  <c r="K68"/>
  <c r="D68"/>
  <c r="I70"/>
  <c r="K70"/>
  <c r="P70"/>
  <c r="D70" i="13"/>
  <c r="I74" i="4"/>
  <c r="K74"/>
  <c r="P74"/>
  <c r="D74" i="13"/>
  <c r="K76" i="4"/>
  <c r="I77"/>
  <c r="J77"/>
  <c r="J74"/>
  <c r="L74"/>
  <c r="L93"/>
  <c r="P49"/>
  <c r="D49" i="13"/>
  <c r="D46" i="4"/>
  <c r="K86"/>
  <c r="P86"/>
  <c r="D86" i="13"/>
  <c r="K63" i="4"/>
  <c r="D63"/>
  <c r="K59"/>
  <c r="K47"/>
  <c r="D47"/>
  <c r="K43"/>
  <c r="L16"/>
  <c r="L46"/>
  <c r="J66"/>
  <c r="K58"/>
  <c r="D58"/>
  <c r="K50"/>
  <c r="D50"/>
  <c r="K42"/>
  <c r="J26"/>
  <c r="L26"/>
  <c r="K20"/>
  <c r="D20"/>
  <c r="K14"/>
  <c r="D14"/>
  <c r="P53"/>
  <c r="D53" i="13"/>
  <c r="P94" i="4"/>
  <c r="D94" i="13"/>
  <c r="D94" i="4"/>
  <c r="L53"/>
  <c r="P90"/>
  <c r="D90" i="13"/>
  <c r="D90" i="4"/>
  <c r="P16"/>
  <c r="D16" i="13"/>
  <c r="D16" i="4"/>
  <c r="D78"/>
  <c r="D73"/>
  <c r="P24"/>
  <c r="D24" i="13"/>
  <c r="D24" i="4"/>
  <c r="P85"/>
  <c r="D85" i="13"/>
  <c r="D85" i="4"/>
  <c r="P78"/>
  <c r="D78" i="13"/>
  <c r="D56" i="4"/>
  <c r="P20"/>
  <c r="D20" i="13"/>
  <c r="P14" i="4"/>
  <c r="D14" i="13"/>
  <c r="M94" i="4"/>
  <c r="N94"/>
  <c r="M91"/>
  <c r="N91"/>
  <c r="O91"/>
  <c r="B91"/>
  <c r="B91" i="13"/>
  <c r="J70" i="4"/>
  <c r="L70"/>
  <c r="N50"/>
  <c r="O50"/>
  <c r="B50"/>
  <c r="B50" i="13"/>
  <c r="J38" i="4"/>
  <c r="L38"/>
  <c r="J30"/>
  <c r="L30"/>
  <c r="M30"/>
  <c r="N30"/>
  <c r="O30"/>
  <c r="B30"/>
  <c r="B30" i="13"/>
  <c r="P26" i="4"/>
  <c r="D26" i="13"/>
  <c r="P60" i="4"/>
  <c r="D60" i="13"/>
  <c r="L60" i="4"/>
  <c r="D88"/>
  <c r="P88"/>
  <c r="D88" i="13"/>
  <c r="L86" i="4"/>
  <c r="M87"/>
  <c r="L85"/>
  <c r="M85"/>
  <c r="N85"/>
  <c r="O85"/>
  <c r="B85"/>
  <c r="B85" i="13"/>
  <c r="L78" i="4"/>
  <c r="P59"/>
  <c r="D59" i="13"/>
  <c r="D60" i="4"/>
  <c r="D52"/>
  <c r="P43"/>
  <c r="D43" i="13"/>
  <c r="D44" i="4"/>
  <c r="L14"/>
  <c r="P93"/>
  <c r="D93" i="13"/>
  <c r="D93" i="4"/>
  <c r="M53"/>
  <c r="P91"/>
  <c r="D91" i="13"/>
  <c r="D91" i="4"/>
  <c r="N53"/>
  <c r="M86"/>
  <c r="N86"/>
  <c r="O86"/>
  <c r="B86"/>
  <c r="B86" i="13"/>
  <c r="N87" i="4"/>
  <c r="O87"/>
  <c r="B87"/>
  <c r="O94"/>
  <c r="B94"/>
  <c r="B94" i="13"/>
  <c r="O53" i="4"/>
  <c r="B53"/>
  <c r="B53" i="13"/>
  <c r="M60" i="4"/>
  <c r="N60"/>
  <c r="O60"/>
  <c r="B60"/>
  <c r="B60" i="13"/>
  <c r="D38" i="4"/>
  <c r="D71"/>
  <c r="M43"/>
  <c r="N43"/>
  <c r="O43"/>
  <c r="B43"/>
  <c r="B43" i="13"/>
  <c r="L66" i="4"/>
  <c r="D74"/>
  <c r="J72"/>
  <c r="L72"/>
  <c r="K72"/>
  <c r="J40"/>
  <c r="L40"/>
  <c r="K40"/>
  <c r="L73"/>
  <c r="P73"/>
  <c r="D73" i="13"/>
  <c r="L39" i="4"/>
  <c r="M39"/>
  <c r="D39"/>
  <c r="L31"/>
  <c r="P31"/>
  <c r="D31" i="13"/>
  <c r="L23" i="4"/>
  <c r="D23"/>
  <c r="J11"/>
  <c r="K11"/>
  <c r="J13"/>
  <c r="K13"/>
  <c r="J17"/>
  <c r="K17"/>
  <c r="J19"/>
  <c r="K19"/>
  <c r="J54"/>
  <c r="K54"/>
  <c r="J61"/>
  <c r="K61"/>
  <c r="J65"/>
  <c r="K65"/>
  <c r="J79"/>
  <c r="K79"/>
  <c r="J92"/>
  <c r="K92"/>
  <c r="D70"/>
  <c r="J51"/>
  <c r="K51"/>
  <c r="J28"/>
  <c r="K28"/>
  <c r="D49"/>
  <c r="P71"/>
  <c r="D71" i="13"/>
  <c r="L71" i="4"/>
  <c r="M71"/>
  <c r="N71"/>
  <c r="O71"/>
  <c r="B71"/>
  <c r="B71" i="13"/>
  <c r="L41" i="4"/>
  <c r="P41"/>
  <c r="D41" i="13"/>
  <c r="D33" i="4"/>
  <c r="L33"/>
  <c r="K12"/>
  <c r="J12"/>
  <c r="D53"/>
  <c r="K62"/>
  <c r="J62"/>
  <c r="L62"/>
  <c r="J82"/>
  <c r="K82"/>
  <c r="M96"/>
  <c r="N96"/>
  <c r="O96"/>
  <c r="B96"/>
  <c r="D81"/>
  <c r="L89"/>
  <c r="P29"/>
  <c r="D29" i="13"/>
  <c r="D89" i="4"/>
  <c r="L56"/>
  <c r="P81"/>
  <c r="D81" i="13"/>
  <c r="D87" i="4"/>
  <c r="D15"/>
  <c r="K21"/>
  <c r="L21"/>
  <c r="K25"/>
  <c r="K37"/>
  <c r="L37"/>
  <c r="K69"/>
  <c r="K27"/>
  <c r="K35"/>
  <c r="K67"/>
  <c r="K75"/>
  <c r="K48"/>
  <c r="K64"/>
  <c r="B87" i="13"/>
  <c r="M38" i="4"/>
  <c r="N38"/>
  <c r="O38"/>
  <c r="B38"/>
  <c r="B38" i="13"/>
  <c r="M21" i="4"/>
  <c r="N21"/>
  <c r="O21"/>
  <c r="B21"/>
  <c r="B21" i="13"/>
  <c r="P64" i="4"/>
  <c r="D64" i="13"/>
  <c r="L64" i="4"/>
  <c r="M64"/>
  <c r="N64"/>
  <c r="O64"/>
  <c r="B64"/>
  <c r="B64" i="13"/>
  <c r="D64" i="4"/>
  <c r="P75"/>
  <c r="D75" i="13"/>
  <c r="D75" i="4"/>
  <c r="D35"/>
  <c r="P35"/>
  <c r="D35" i="13"/>
  <c r="P69" i="4"/>
  <c r="D69" i="13"/>
  <c r="D69" i="4"/>
  <c r="P25"/>
  <c r="D25" i="13"/>
  <c r="D25" i="4"/>
  <c r="M89"/>
  <c r="N89"/>
  <c r="O89"/>
  <c r="B89"/>
  <c r="B89" i="13"/>
  <c r="M90" i="4"/>
  <c r="N90"/>
  <c r="O90"/>
  <c r="B90"/>
  <c r="B90" i="13"/>
  <c r="L82" i="4"/>
  <c r="P62"/>
  <c r="D62" i="13"/>
  <c r="D62" i="4"/>
  <c r="L12"/>
  <c r="M42"/>
  <c r="N42"/>
  <c r="O42"/>
  <c r="M41"/>
  <c r="N41"/>
  <c r="O41"/>
  <c r="B41"/>
  <c r="B41" i="13"/>
  <c r="L28" i="4"/>
  <c r="L51"/>
  <c r="P92"/>
  <c r="D92" i="13"/>
  <c r="D92" i="4"/>
  <c r="P79"/>
  <c r="D79" i="13"/>
  <c r="D79" i="4"/>
  <c r="D65"/>
  <c r="P65"/>
  <c r="D65" i="13"/>
  <c r="P61" i="4"/>
  <c r="D61" i="13"/>
  <c r="D61" i="4"/>
  <c r="D54"/>
  <c r="P54"/>
  <c r="D54" i="13"/>
  <c r="P19" i="4"/>
  <c r="D19" i="13"/>
  <c r="D19" i="4"/>
  <c r="D17"/>
  <c r="P17"/>
  <c r="D17" i="13"/>
  <c r="P13" i="4"/>
  <c r="D13" i="13"/>
  <c r="D13" i="4"/>
  <c r="D11"/>
  <c r="P11"/>
  <c r="D11" i="13"/>
  <c r="L35" i="4"/>
  <c r="N39"/>
  <c r="O39"/>
  <c r="B39"/>
  <c r="B39" i="13"/>
  <c r="P40" i="4"/>
  <c r="D40" i="13"/>
  <c r="D40" i="4"/>
  <c r="D72"/>
  <c r="P72"/>
  <c r="D72" i="13"/>
  <c r="B42" i="4"/>
  <c r="B42" i="13"/>
  <c r="P48" i="4"/>
  <c r="D48" i="13"/>
  <c r="L48" i="4"/>
  <c r="D48"/>
  <c r="P67"/>
  <c r="D67" i="13"/>
  <c r="L67" i="4"/>
  <c r="D67"/>
  <c r="P27"/>
  <c r="D27" i="13"/>
  <c r="D27" i="4"/>
  <c r="L27"/>
  <c r="M27"/>
  <c r="N27"/>
  <c r="O27"/>
  <c r="B27"/>
  <c r="B27" i="13"/>
  <c r="D37" i="4"/>
  <c r="P37"/>
  <c r="D37" i="13"/>
  <c r="D21" i="4"/>
  <c r="P21"/>
  <c r="D21" i="13"/>
  <c r="P82" i="4"/>
  <c r="D82" i="13"/>
  <c r="D82" i="4"/>
  <c r="M63"/>
  <c r="N63"/>
  <c r="O63"/>
  <c r="B63"/>
  <c r="B63" i="13"/>
  <c r="D12" i="4"/>
  <c r="P12"/>
  <c r="D12" i="13"/>
  <c r="L25" i="4"/>
  <c r="L75"/>
  <c r="P28"/>
  <c r="D28" i="13"/>
  <c r="D28" i="4"/>
  <c r="D51"/>
  <c r="P51"/>
  <c r="D51" i="13"/>
  <c r="L92" i="4"/>
  <c r="L79"/>
  <c r="L65"/>
  <c r="M65"/>
  <c r="N65"/>
  <c r="O65"/>
  <c r="B65"/>
  <c r="B65" i="13"/>
  <c r="L61" i="4"/>
  <c r="M61"/>
  <c r="N61"/>
  <c r="O61"/>
  <c r="B61"/>
  <c r="B61" i="13"/>
  <c r="L54" i="4"/>
  <c r="L19"/>
  <c r="L17"/>
  <c r="L13"/>
  <c r="L11"/>
  <c r="O11"/>
  <c r="B11"/>
  <c r="B11" i="13"/>
  <c r="M24" i="4"/>
  <c r="N24"/>
  <c r="O24"/>
  <c r="B24"/>
  <c r="B24" i="13"/>
  <c r="M31" i="4"/>
  <c r="N31"/>
  <c r="O31"/>
  <c r="B31"/>
  <c r="B31" i="13"/>
  <c r="L69" i="4"/>
  <c r="M74"/>
  <c r="N74"/>
  <c r="O74"/>
  <c r="B74"/>
  <c r="B74" i="13"/>
  <c r="M73" i="4"/>
  <c r="N73"/>
  <c r="O73"/>
  <c r="B73"/>
  <c r="B73" i="13"/>
  <c r="M40" i="4"/>
  <c r="N40"/>
  <c r="O40"/>
  <c r="B40"/>
  <c r="B40" i="13"/>
  <c r="M72" i="4"/>
  <c r="N72"/>
  <c r="O72"/>
  <c r="B72"/>
  <c r="B72" i="13"/>
  <c r="M66" i="4"/>
  <c r="N66"/>
  <c r="O66"/>
  <c r="B66"/>
  <c r="B66" i="13"/>
  <c r="M17" i="4"/>
  <c r="N17"/>
  <c r="O17"/>
  <c r="B17"/>
  <c r="B17" i="13"/>
  <c r="M54" i="4"/>
  <c r="N54"/>
  <c r="O54"/>
  <c r="B54"/>
  <c r="M92"/>
  <c r="N92"/>
  <c r="O92"/>
  <c r="B92"/>
  <c r="B92" i="13"/>
  <c r="M93" i="4"/>
  <c r="N93"/>
  <c r="O93"/>
  <c r="B93"/>
  <c r="B93" i="13"/>
  <c r="M49" i="4"/>
  <c r="N49"/>
  <c r="O49"/>
  <c r="B49"/>
  <c r="B49" i="13"/>
  <c r="M48" i="4"/>
  <c r="N48"/>
  <c r="O48"/>
  <c r="B48"/>
  <c r="B48" i="13"/>
  <c r="M28" i="4"/>
  <c r="N28"/>
  <c r="O28"/>
  <c r="B28"/>
  <c r="B28" i="13"/>
  <c r="M29" i="4"/>
  <c r="N29"/>
  <c r="O29"/>
  <c r="B29"/>
  <c r="B29" i="13"/>
  <c r="M82" i="4"/>
  <c r="N82"/>
  <c r="O82"/>
  <c r="B82"/>
  <c r="B82" i="13"/>
  <c r="M70" i="4"/>
  <c r="N70"/>
  <c r="O70"/>
  <c r="B70"/>
  <c r="B70" i="13"/>
  <c r="M13" i="4"/>
  <c r="N13"/>
  <c r="O13"/>
  <c r="B13"/>
  <c r="B13" i="13"/>
  <c r="M14" i="4"/>
  <c r="N14"/>
  <c r="O14"/>
  <c r="B14"/>
  <c r="B14" i="13"/>
  <c r="M20" i="4"/>
  <c r="N20"/>
  <c r="O20"/>
  <c r="B20"/>
  <c r="B20" i="13"/>
  <c r="M79" i="4"/>
  <c r="N79"/>
  <c r="O79"/>
  <c r="B79"/>
  <c r="B79" i="13"/>
  <c r="M75" i="4"/>
  <c r="N75"/>
  <c r="O75"/>
  <c r="B75"/>
  <c r="B75" i="13"/>
  <c r="M76" i="4"/>
  <c r="N76"/>
  <c r="O76"/>
  <c r="B76"/>
  <c r="B76" i="13"/>
  <c r="M25" i="4"/>
  <c r="N25"/>
  <c r="O25"/>
  <c r="B25"/>
  <c r="B25" i="13"/>
  <c r="M26" i="4"/>
  <c r="N26"/>
  <c r="O26"/>
  <c r="B26"/>
  <c r="B26" i="13"/>
  <c r="M62" i="4"/>
  <c r="N62"/>
  <c r="O62"/>
  <c r="B62"/>
  <c r="B62" i="13"/>
  <c r="M67" i="4"/>
  <c r="N67"/>
  <c r="O67"/>
  <c r="B67"/>
  <c r="B67" i="13"/>
  <c r="M52" i="4"/>
  <c r="M51"/>
  <c r="N51"/>
  <c r="M12"/>
  <c r="N12"/>
  <c r="O12"/>
  <c r="B12"/>
  <c r="B12" i="13"/>
  <c r="B54"/>
  <c r="E21" i="1"/>
  <c r="F13"/>
  <c r="E13"/>
  <c r="G21"/>
  <c r="F21"/>
  <c r="G13"/>
  <c r="E25" i="10"/>
  <c r="F25"/>
  <c r="O51" i="4"/>
  <c r="B51"/>
  <c r="B51" i="13"/>
  <c r="N52" i="4"/>
  <c r="O52"/>
  <c r="B52"/>
  <c r="B52" i="13"/>
  <c r="D42" i="4"/>
  <c r="D59"/>
  <c r="D76"/>
  <c r="D66"/>
  <c r="P66"/>
  <c r="D66" i="13"/>
  <c r="L55" i="4"/>
  <c r="P58"/>
  <c r="D58" i="13"/>
  <c r="L58" i="4"/>
  <c r="P34"/>
  <c r="D34" i="13"/>
  <c r="L68" i="4"/>
  <c r="P68"/>
  <c r="D68" i="13"/>
  <c r="P30" i="4"/>
  <c r="D30" i="13"/>
  <c r="D30" i="4"/>
  <c r="L36"/>
  <c r="D95"/>
  <c r="L95"/>
  <c r="M95"/>
  <c r="N95"/>
  <c r="O95"/>
  <c r="B95"/>
  <c r="J22"/>
  <c r="P63"/>
  <c r="D63" i="13"/>
  <c r="P42" i="4"/>
  <c r="D42" i="13"/>
  <c r="P50" i="4"/>
  <c r="D50" i="13"/>
  <c r="K55" i="4"/>
  <c r="K77"/>
  <c r="L77"/>
  <c r="K83"/>
  <c r="L83"/>
  <c r="P45"/>
  <c r="D45" i="13"/>
  <c r="K36" i="4"/>
  <c r="K32"/>
  <c r="L32"/>
  <c r="J97"/>
  <c r="L97"/>
  <c r="M97"/>
  <c r="N97"/>
  <c r="O97"/>
  <c r="B97"/>
  <c r="L80"/>
  <c r="P76"/>
  <c r="D76" i="13"/>
  <c r="P47" i="4"/>
  <c r="D47" i="13"/>
  <c r="D43" i="4"/>
  <c r="L45"/>
  <c r="J34"/>
  <c r="L44"/>
  <c r="M44"/>
  <c r="N44"/>
  <c r="O44"/>
  <c r="B44"/>
  <c r="B44" i="13"/>
  <c r="L15" i="4"/>
  <c r="M15"/>
  <c r="N15"/>
  <c r="O15"/>
  <c r="B15"/>
  <c r="B15" i="13"/>
  <c r="J18" i="4"/>
  <c r="J57"/>
  <c r="M84"/>
  <c r="N84"/>
  <c r="O84"/>
  <c r="B84"/>
  <c r="B84" i="13"/>
  <c r="M83" i="4"/>
  <c r="N83"/>
  <c r="O83"/>
  <c r="B83"/>
  <c r="B83" i="13"/>
  <c r="M32" i="4"/>
  <c r="N32"/>
  <c r="O32"/>
  <c r="B32"/>
  <c r="M33"/>
  <c r="N33"/>
  <c r="O33"/>
  <c r="B33"/>
  <c r="B33" i="13"/>
  <c r="M78" i="4"/>
  <c r="N78"/>
  <c r="O78"/>
  <c r="B78"/>
  <c r="B78" i="13"/>
  <c r="M77" i="4"/>
  <c r="N77"/>
  <c r="O77"/>
  <c r="B77"/>
  <c r="D32"/>
  <c r="P32"/>
  <c r="D32" i="13"/>
  <c r="M56" i="4"/>
  <c r="N56"/>
  <c r="O56"/>
  <c r="B56"/>
  <c r="B56" i="13"/>
  <c r="M55" i="4"/>
  <c r="N55"/>
  <c r="O55"/>
  <c r="B55"/>
  <c r="D55"/>
  <c r="P55"/>
  <c r="D55" i="13"/>
  <c r="L22" i="4"/>
  <c r="P22"/>
  <c r="D22" i="13"/>
  <c r="D22" i="4"/>
  <c r="M69"/>
  <c r="N69"/>
  <c r="O69"/>
  <c r="B69"/>
  <c r="B69" i="13"/>
  <c r="M68" i="4"/>
  <c r="N68"/>
  <c r="O68"/>
  <c r="B68"/>
  <c r="D77"/>
  <c r="P77"/>
  <c r="D77" i="13"/>
  <c r="M37" i="4"/>
  <c r="N37"/>
  <c r="O37"/>
  <c r="B37"/>
  <c r="B37" i="13"/>
  <c r="M36" i="4"/>
  <c r="N36"/>
  <c r="O36"/>
  <c r="B36"/>
  <c r="B36" i="13"/>
  <c r="M59" i="4"/>
  <c r="N59"/>
  <c r="O59"/>
  <c r="B59"/>
  <c r="P57"/>
  <c r="D57" i="13"/>
  <c r="L57" i="4"/>
  <c r="M57"/>
  <c r="N57"/>
  <c r="O57"/>
  <c r="B57"/>
  <c r="B57" i="13"/>
  <c r="D57" i="4"/>
  <c r="L34"/>
  <c r="D34"/>
  <c r="D36"/>
  <c r="P36"/>
  <c r="D36" i="13"/>
  <c r="D18" i="4"/>
  <c r="L18"/>
  <c r="P18"/>
  <c r="D18" i="13"/>
  <c r="M46" i="4"/>
  <c r="N46"/>
  <c r="O46"/>
  <c r="B46"/>
  <c r="B46" i="13"/>
  <c r="M45" i="4"/>
  <c r="N45"/>
  <c r="O45"/>
  <c r="B45"/>
  <c r="B45" i="13"/>
  <c r="M81" i="4"/>
  <c r="N81"/>
  <c r="O81"/>
  <c r="B81"/>
  <c r="M80"/>
  <c r="N80"/>
  <c r="O80"/>
  <c r="B80"/>
  <c r="B80" i="13"/>
  <c r="B95"/>
  <c r="E11" i="10"/>
  <c r="E11" i="1"/>
  <c r="F11"/>
  <c r="G11"/>
  <c r="F11" i="10"/>
  <c r="M16" i="4"/>
  <c r="N16"/>
  <c r="O16"/>
  <c r="B16"/>
  <c r="B16" i="13"/>
  <c r="D83" i="4"/>
  <c r="P83"/>
  <c r="D83" i="13"/>
  <c r="M34" i="4"/>
  <c r="N34"/>
  <c r="O34"/>
  <c r="B34"/>
  <c r="B34" i="13"/>
  <c r="M35" i="4"/>
  <c r="M58"/>
  <c r="N58"/>
  <c r="O58"/>
  <c r="B58"/>
  <c r="B58" i="13"/>
  <c r="B77"/>
  <c r="B55"/>
  <c r="B68"/>
  <c r="M22" i="4"/>
  <c r="N22"/>
  <c r="O22"/>
  <c r="B22"/>
  <c r="B22" i="13"/>
  <c r="M23" i="4"/>
  <c r="N23"/>
  <c r="O23"/>
  <c r="B23"/>
  <c r="B23" i="13"/>
  <c r="B59"/>
  <c r="E12" i="10"/>
  <c r="F12"/>
  <c r="E24"/>
  <c r="F24"/>
  <c r="B81" i="13"/>
  <c r="F17" i="1"/>
  <c r="G17"/>
  <c r="E17"/>
  <c r="E19" i="10"/>
  <c r="F19"/>
  <c r="M18" i="4"/>
  <c r="N18"/>
  <c r="O18"/>
  <c r="B18"/>
  <c r="B18" i="13"/>
  <c r="M19" i="4"/>
  <c r="N19"/>
  <c r="O19"/>
  <c r="B19"/>
  <c r="B19" i="13"/>
  <c r="B32"/>
  <c r="E13" i="10"/>
  <c r="E19" i="1"/>
  <c r="E22" i="10"/>
  <c r="E14"/>
  <c r="E15"/>
  <c r="F15"/>
  <c r="F13"/>
  <c r="F14"/>
  <c r="G19" i="1"/>
  <c r="M19" s="1"/>
  <c r="F22" i="10"/>
  <c r="N35" i="4"/>
  <c r="O35"/>
  <c r="B35"/>
  <c r="B35" i="13"/>
  <c r="G35" i="10"/>
  <c r="F16"/>
  <c r="E38"/>
  <c r="G38"/>
  <c r="F38"/>
  <c r="I38" s="1"/>
  <c r="F35"/>
  <c r="I35" s="1"/>
  <c r="F37"/>
  <c r="I37" s="1"/>
  <c r="G14" i="1"/>
  <c r="E36" i="10"/>
  <c r="F36"/>
  <c r="I36" s="1"/>
  <c r="G36"/>
  <c r="G37"/>
  <c r="F14" i="1"/>
  <c r="E14"/>
  <c r="E35" i="10"/>
  <c r="E37"/>
  <c r="E16"/>
  <c r="M11" i="1" l="1"/>
  <c r="M13"/>
  <c r="M21"/>
  <c r="M14"/>
  <c r="M17"/>
  <c r="P15" i="11"/>
  <c r="P16"/>
  <c r="P17"/>
  <c r="P29" i="35"/>
  <c r="P26"/>
  <c r="P24"/>
  <c r="P22"/>
  <c r="P20"/>
  <c r="P18"/>
  <c r="P16"/>
  <c r="P14"/>
  <c r="P31"/>
  <c r="P30"/>
  <c r="P28"/>
  <c r="P27"/>
  <c r="P25"/>
  <c r="P23"/>
  <c r="P21"/>
  <c r="P19"/>
  <c r="P17"/>
  <c r="P15"/>
  <c r="P12"/>
  <c r="P13"/>
  <c r="I16" i="1"/>
  <c r="H16"/>
  <c r="H24" i="10"/>
  <c r="I24"/>
  <c r="H25"/>
  <c r="I25"/>
  <c r="I12" i="1"/>
  <c r="H12"/>
  <c r="I19"/>
  <c r="H19"/>
  <c r="L19" s="1"/>
  <c r="N19" s="1"/>
  <c r="H23" i="10"/>
  <c r="I23"/>
  <c r="H19"/>
  <c r="I19"/>
  <c r="I17" i="1"/>
  <c r="H17"/>
  <c r="L17" s="1"/>
  <c r="I14"/>
  <c r="H14"/>
  <c r="L14" s="1"/>
  <c r="H16" i="10"/>
  <c r="I16"/>
  <c r="H22"/>
  <c r="I22"/>
  <c r="I18" i="1"/>
  <c r="H18"/>
  <c r="L18" s="1"/>
  <c r="N18" s="1"/>
  <c r="O18" s="1"/>
  <c r="I20"/>
  <c r="H20"/>
  <c r="H21" i="10"/>
  <c r="I21"/>
  <c r="H17"/>
  <c r="I17"/>
  <c r="H18"/>
  <c r="I18"/>
  <c r="H14"/>
  <c r="I14"/>
  <c r="H13"/>
  <c r="I13"/>
  <c r="H15"/>
  <c r="I15"/>
  <c r="I15" i="1"/>
  <c r="H15"/>
  <c r="L15" s="1"/>
  <c r="N15" s="1"/>
  <c r="H12" i="10"/>
  <c r="I12"/>
  <c r="H20"/>
  <c r="L20" s="1"/>
  <c r="N20" s="1"/>
  <c r="I20"/>
  <c r="H11"/>
  <c r="I11"/>
  <c r="H11" i="1"/>
  <c r="L11" s="1"/>
  <c r="I11"/>
  <c r="I21"/>
  <c r="H21"/>
  <c r="L21" s="1"/>
  <c r="I13"/>
  <c r="H13"/>
  <c r="L13" s="1"/>
  <c r="V100" i="3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W4"/>
  <c r="M16" i="34"/>
  <c r="M19"/>
  <c r="M22"/>
  <c r="M24"/>
  <c r="M27"/>
  <c r="M15"/>
  <c r="M17"/>
  <c r="M18"/>
  <c r="M21"/>
  <c r="M23"/>
  <c r="M25"/>
  <c r="M26"/>
  <c r="M28"/>
  <c r="O20" i="1"/>
  <c r="K102" i="13"/>
  <c r="G102"/>
  <c r="G98"/>
  <c r="G101"/>
  <c r="AZ9"/>
  <c r="BD9"/>
  <c r="K98"/>
  <c r="T102"/>
  <c r="T101"/>
  <c r="BM9"/>
  <c r="T98"/>
  <c r="Q102"/>
  <c r="BJ9"/>
  <c r="Q101"/>
  <c r="Q98"/>
  <c r="E101"/>
  <c r="E102"/>
  <c r="E98"/>
  <c r="AX9"/>
  <c r="H102"/>
  <c r="H101"/>
  <c r="H98"/>
  <c r="BA9"/>
  <c r="N98"/>
  <c r="N102"/>
  <c r="N101"/>
  <c r="BG9"/>
  <c r="X102"/>
  <c r="X98"/>
  <c r="BQ9"/>
  <c r="X101"/>
  <c r="F102"/>
  <c r="F101"/>
  <c r="AY9"/>
  <c r="F98"/>
  <c r="O98"/>
  <c r="O102"/>
  <c r="BH9"/>
  <c r="O101"/>
  <c r="BK9"/>
  <c r="R101"/>
  <c r="R102"/>
  <c r="R98"/>
  <c r="U98"/>
  <c r="U102"/>
  <c r="BN9"/>
  <c r="U101"/>
  <c r="I102"/>
  <c r="I98"/>
  <c r="I101"/>
  <c r="L101"/>
  <c r="L102"/>
  <c r="BE9"/>
  <c r="L98"/>
  <c r="P98"/>
  <c r="P101"/>
  <c r="BI9"/>
  <c r="P102"/>
  <c r="BL9"/>
  <c r="S102"/>
  <c r="S98"/>
  <c r="S101"/>
  <c r="BO9"/>
  <c r="V98"/>
  <c r="V101"/>
  <c r="V102"/>
  <c r="J101"/>
  <c r="BC9"/>
  <c r="J102"/>
  <c r="J98"/>
  <c r="M98"/>
  <c r="BF9"/>
  <c r="M101"/>
  <c r="M102"/>
  <c r="W98"/>
  <c r="W101"/>
  <c r="W102"/>
  <c r="BP9"/>
  <c r="N11" i="1" l="1"/>
  <c r="O11" s="1"/>
  <c r="L11" i="10"/>
  <c r="N11" s="1"/>
  <c r="L12"/>
  <c r="N12" s="1"/>
  <c r="O12" s="1"/>
  <c r="L15"/>
  <c r="N15" s="1"/>
  <c r="L13"/>
  <c r="N13" s="1"/>
  <c r="L14"/>
  <c r="N14" s="1"/>
  <c r="N17" i="1"/>
  <c r="O17" s="1"/>
  <c r="N14"/>
  <c r="N21"/>
  <c r="O21" s="1"/>
  <c r="N13"/>
  <c r="L18" i="10"/>
  <c r="N18" s="1"/>
  <c r="O18" s="1"/>
  <c r="L17"/>
  <c r="N17" s="1"/>
  <c r="L21"/>
  <c r="N21" s="1"/>
  <c r="O21" s="1"/>
  <c r="L22"/>
  <c r="N22" s="1"/>
  <c r="L16"/>
  <c r="N16" s="1"/>
  <c r="O16" s="1"/>
  <c r="L19"/>
  <c r="N19" s="1"/>
  <c r="L23"/>
  <c r="N23" s="1"/>
  <c r="O23" s="1"/>
  <c r="L25"/>
  <c r="N25" s="1"/>
  <c r="L24"/>
  <c r="N24" s="1"/>
  <c r="O25"/>
  <c r="O24"/>
  <c r="O22"/>
  <c r="O20"/>
  <c r="O19"/>
  <c r="O17"/>
  <c r="O15"/>
  <c r="O14"/>
  <c r="O13"/>
  <c r="O11"/>
  <c r="O14" i="1"/>
  <c r="O19"/>
  <c r="O13"/>
  <c r="W100" i="3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5"/>
  <c r="W23"/>
  <c r="W21"/>
  <c r="W19"/>
  <c r="W17"/>
  <c r="W15"/>
  <c r="W14"/>
  <c r="W13"/>
  <c r="W12"/>
  <c r="W11"/>
  <c r="W10"/>
  <c r="W9"/>
  <c r="W8"/>
  <c r="W7"/>
  <c r="W6"/>
  <c r="X4"/>
  <c r="W26"/>
  <c r="W24"/>
  <c r="W22"/>
  <c r="W20"/>
  <c r="W18"/>
  <c r="W16"/>
  <c r="N28" i="34"/>
  <c r="O28" s="1"/>
  <c r="N26"/>
  <c r="O26" s="1"/>
  <c r="N25"/>
  <c r="O25" s="1"/>
  <c r="N23"/>
  <c r="O23" s="1"/>
  <c r="N21"/>
  <c r="O21" s="1"/>
  <c r="N18"/>
  <c r="O18" s="1"/>
  <c r="N17"/>
  <c r="O17" s="1"/>
  <c r="N15"/>
  <c r="O15" s="1"/>
  <c r="N27"/>
  <c r="O27" s="1"/>
  <c r="N24"/>
  <c r="O24" s="1"/>
  <c r="N22"/>
  <c r="O22" s="1"/>
  <c r="N20"/>
  <c r="O20" s="1"/>
  <c r="N19"/>
  <c r="O19" s="1"/>
  <c r="N16"/>
  <c r="O16" s="1"/>
  <c r="S4" i="2"/>
  <c r="P11" i="35"/>
  <c r="O12" i="1"/>
  <c r="O15"/>
  <c r="O16"/>
  <c r="O12" i="29"/>
  <c r="P11" i="10" l="1"/>
  <c r="P27"/>
  <c r="P29"/>
  <c r="P26"/>
  <c r="P28"/>
  <c r="P30"/>
  <c r="P31"/>
  <c r="X100" i="3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S6" i="2"/>
  <c r="S7"/>
  <c r="T4"/>
  <c r="P26" i="34"/>
  <c r="P18" i="1"/>
  <c r="P12" i="11"/>
  <c r="P20" i="1"/>
  <c r="P14"/>
  <c r="P11"/>
  <c r="P11" i="29"/>
  <c r="P11" i="11"/>
  <c r="P12" i="1"/>
  <c r="P16"/>
  <c r="P19"/>
  <c r="P21"/>
  <c r="P13"/>
  <c r="P25" i="10"/>
  <c r="P20"/>
  <c r="P17" i="1"/>
  <c r="P15"/>
  <c r="P14" i="29"/>
  <c r="P13"/>
  <c r="P16"/>
  <c r="P15"/>
  <c r="P12" i="34"/>
  <c r="P18" i="10"/>
  <c r="P34"/>
  <c r="P23"/>
  <c r="P16"/>
  <c r="P33"/>
  <c r="P21"/>
  <c r="P19"/>
  <c r="P17"/>
  <c r="P32"/>
  <c r="P12"/>
  <c r="P14"/>
  <c r="P13"/>
  <c r="P22"/>
  <c r="P24"/>
  <c r="P13" i="11"/>
  <c r="P14"/>
  <c r="P15" i="10"/>
  <c r="P17" i="34"/>
  <c r="P14"/>
  <c r="P25"/>
  <c r="P19"/>
  <c r="P21"/>
  <c r="P22"/>
  <c r="P12" i="29"/>
  <c r="P27" i="34"/>
  <c r="P13"/>
  <c r="P18"/>
  <c r="P28"/>
  <c r="P24"/>
  <c r="P11"/>
  <c r="P20"/>
  <c r="P15"/>
  <c r="P16"/>
  <c r="P23"/>
  <c r="T7" i="2" l="1"/>
  <c r="T6"/>
  <c r="U4"/>
  <c r="U7" l="1"/>
  <c r="U6"/>
  <c r="V4"/>
  <c r="V7" l="1"/>
  <c r="V6"/>
  <c r="W4"/>
  <c r="W6" l="1"/>
  <c r="W7"/>
  <c r="X4"/>
  <c r="X7" l="1"/>
  <c r="X6"/>
  <c r="Q29" i="13" l="1"/>
  <c r="I29"/>
  <c r="S70"/>
  <c r="K70"/>
  <c r="T76"/>
  <c r="L76"/>
  <c r="Q76"/>
  <c r="I76"/>
  <c r="Q15"/>
  <c r="I15"/>
  <c r="S83"/>
  <c r="K83"/>
  <c r="S69"/>
  <c r="M37"/>
  <c r="R69"/>
  <c r="R93"/>
  <c r="J93"/>
  <c r="T48"/>
  <c r="L48"/>
  <c r="J14"/>
  <c r="P14"/>
  <c r="S14"/>
  <c r="K14"/>
  <c r="Q52"/>
  <c r="I52"/>
  <c r="T44"/>
  <c r="L44"/>
  <c r="T78"/>
  <c r="L78"/>
  <c r="Q78"/>
  <c r="Q53"/>
  <c r="I53"/>
  <c r="T43"/>
  <c r="L43"/>
  <c r="R27"/>
  <c r="J27"/>
  <c r="S27"/>
  <c r="K27"/>
  <c r="Q48"/>
  <c r="I48"/>
  <c r="T29"/>
  <c r="L29"/>
  <c r="T79"/>
  <c r="L79"/>
  <c r="Q79"/>
  <c r="R91"/>
  <c r="J91"/>
  <c r="T50"/>
  <c r="L50"/>
  <c r="R38"/>
  <c r="J38"/>
  <c r="S38"/>
  <c r="K38"/>
  <c r="Q17"/>
  <c r="I17"/>
  <c r="S93"/>
  <c r="K93"/>
  <c r="T70"/>
  <c r="L70"/>
  <c r="Q70"/>
  <c r="I70"/>
  <c r="M21"/>
  <c r="Q27"/>
  <c r="I27"/>
  <c r="Q63"/>
  <c r="I63"/>
  <c r="T72"/>
  <c r="L72"/>
  <c r="Q72"/>
  <c r="I72"/>
  <c r="R79"/>
  <c r="J79"/>
  <c r="S76"/>
  <c r="K76"/>
  <c r="J12"/>
  <c r="L12"/>
  <c r="S12"/>
  <c r="Q38"/>
  <c r="I38"/>
  <c r="S90"/>
  <c r="K90"/>
  <c r="R24"/>
  <c r="J24"/>
  <c r="S24"/>
  <c r="K24"/>
  <c r="R70"/>
  <c r="J70"/>
  <c r="L14"/>
  <c r="R14"/>
  <c r="R26"/>
  <c r="J26"/>
  <c r="S26"/>
  <c r="V83"/>
  <c r="N83"/>
  <c r="W78"/>
  <c r="O78"/>
  <c r="T96"/>
  <c r="L96"/>
  <c r="Q96"/>
  <c r="I96"/>
  <c r="R90"/>
  <c r="J90"/>
  <c r="T27"/>
  <c r="L27"/>
  <c r="T73"/>
  <c r="L73"/>
  <c r="Q73"/>
  <c r="U44"/>
  <c r="M44"/>
  <c r="X15"/>
  <c r="P15"/>
  <c r="V56"/>
  <c r="N56"/>
  <c r="W56"/>
  <c r="O56"/>
  <c r="Q43"/>
  <c r="I43"/>
  <c r="T38"/>
  <c r="L38"/>
  <c r="R63"/>
  <c r="J63"/>
  <c r="S63"/>
  <c r="K63"/>
  <c r="I69"/>
  <c r="R96"/>
  <c r="J96"/>
  <c r="T47"/>
  <c r="L47"/>
  <c r="R53"/>
  <c r="J53"/>
  <c r="S53"/>
  <c r="K53"/>
  <c r="R73"/>
  <c r="J73"/>
  <c r="S72"/>
  <c r="K72"/>
  <c r="R48"/>
  <c r="J48"/>
  <c r="S48"/>
  <c r="U56"/>
  <c r="M56"/>
  <c r="X69"/>
  <c r="P69"/>
  <c r="T91"/>
  <c r="L91"/>
  <c r="Q91"/>
  <c r="I91"/>
  <c r="T63"/>
  <c r="L63"/>
  <c r="T24"/>
  <c r="L24"/>
  <c r="R17"/>
  <c r="J17"/>
  <c r="S17"/>
  <c r="V76"/>
  <c r="N76"/>
  <c r="X26"/>
  <c r="P26"/>
  <c r="V51"/>
  <c r="N51"/>
  <c r="W51"/>
  <c r="O51"/>
  <c r="U69"/>
  <c r="M69"/>
  <c r="S96"/>
  <c r="K96"/>
  <c r="R50"/>
  <c r="J50"/>
  <c r="S50"/>
  <c r="U14"/>
  <c r="M14"/>
  <c r="W79"/>
  <c r="O79"/>
  <c r="U67"/>
  <c r="Q67"/>
  <c r="V67"/>
  <c r="N67"/>
  <c r="V78"/>
  <c r="N78"/>
  <c r="X56"/>
  <c r="P56"/>
  <c r="R47"/>
  <c r="J47"/>
  <c r="S47"/>
  <c r="K47"/>
  <c r="K12"/>
  <c r="U51"/>
  <c r="M51"/>
  <c r="X52"/>
  <c r="P52"/>
  <c r="X83"/>
  <c r="P83"/>
  <c r="U83"/>
  <c r="M83"/>
  <c r="Q50"/>
  <c r="I50"/>
  <c r="T53"/>
  <c r="L53"/>
  <c r="T90"/>
  <c r="L90"/>
  <c r="Q90"/>
  <c r="X67"/>
  <c r="P67"/>
  <c r="X12"/>
  <c r="V12"/>
  <c r="V44"/>
  <c r="N44"/>
  <c r="W44"/>
  <c r="O44"/>
  <c r="Q47"/>
  <c r="I47"/>
  <c r="S91"/>
  <c r="K91"/>
  <c r="R43"/>
  <c r="J43"/>
  <c r="S43"/>
  <c r="V72"/>
  <c r="N72"/>
  <c r="X17"/>
  <c r="P17"/>
  <c r="V29"/>
  <c r="N29"/>
  <c r="W29"/>
  <c r="O29"/>
  <c r="U12"/>
  <c r="M12"/>
  <c r="X51"/>
  <c r="P51"/>
  <c r="V15"/>
  <c r="N15"/>
  <c r="W15"/>
  <c r="U24"/>
  <c r="M24"/>
  <c r="W73"/>
  <c r="O73"/>
  <c r="X93"/>
  <c r="P93"/>
  <c r="U93"/>
  <c r="M93"/>
  <c r="U26"/>
  <c r="M26"/>
  <c r="W67"/>
  <c r="O67"/>
  <c r="V52"/>
  <c r="N52"/>
  <c r="W52"/>
  <c r="O52"/>
  <c r="I90"/>
  <c r="K26"/>
  <c r="K78"/>
  <c r="N86"/>
  <c r="O81"/>
  <c r="U21"/>
  <c r="O92"/>
  <c r="W92"/>
  <c r="P92"/>
  <c r="U29"/>
  <c r="M29"/>
  <c r="W70"/>
  <c r="O70"/>
  <c r="X76"/>
  <c r="P76"/>
  <c r="U76"/>
  <c r="M76"/>
  <c r="U15"/>
  <c r="M15"/>
  <c r="W83"/>
  <c r="O83"/>
  <c r="W69"/>
  <c r="O69"/>
  <c r="V69"/>
  <c r="V93"/>
  <c r="N93"/>
  <c r="X48"/>
  <c r="P48"/>
  <c r="N14"/>
  <c r="X14"/>
  <c r="W14"/>
  <c r="O14"/>
  <c r="U52"/>
  <c r="M52"/>
  <c r="X44"/>
  <c r="P44"/>
  <c r="X78"/>
  <c r="P78"/>
  <c r="U78"/>
  <c r="U53"/>
  <c r="M53"/>
  <c r="X43"/>
  <c r="P43"/>
  <c r="V27"/>
  <c r="N27"/>
  <c r="W27"/>
  <c r="O27"/>
  <c r="U48"/>
  <c r="M48"/>
  <c r="X29"/>
  <c r="P29"/>
  <c r="X79"/>
  <c r="P79"/>
  <c r="U79"/>
  <c r="V91"/>
  <c r="N91"/>
  <c r="X50"/>
  <c r="P50"/>
  <c r="V38"/>
  <c r="N38"/>
  <c r="W38"/>
  <c r="O38"/>
  <c r="U17"/>
  <c r="M17"/>
  <c r="W93"/>
  <c r="O93"/>
  <c r="X70"/>
  <c r="P70"/>
  <c r="U70"/>
  <c r="M70"/>
  <c r="O12"/>
  <c r="U27"/>
  <c r="M27"/>
  <c r="U63"/>
  <c r="M63"/>
  <c r="X72"/>
  <c r="P72"/>
  <c r="U72"/>
  <c r="M72"/>
  <c r="V79"/>
  <c r="N79"/>
  <c r="W76"/>
  <c r="O76"/>
  <c r="N12"/>
  <c r="T12"/>
  <c r="W12"/>
  <c r="U38"/>
  <c r="M38"/>
  <c r="W90"/>
  <c r="O90"/>
  <c r="V24"/>
  <c r="N24"/>
  <c r="W24"/>
  <c r="O24"/>
  <c r="V70"/>
  <c r="N70"/>
  <c r="T14"/>
  <c r="V14"/>
  <c r="V26"/>
  <c r="N26"/>
  <c r="W26"/>
  <c r="O26"/>
  <c r="R83"/>
  <c r="J83"/>
  <c r="S78"/>
  <c r="X96"/>
  <c r="P96"/>
  <c r="U96"/>
  <c r="M96"/>
  <c r="V90"/>
  <c r="N90"/>
  <c r="X27"/>
  <c r="P27"/>
  <c r="X73"/>
  <c r="P73"/>
  <c r="U73"/>
  <c r="M73"/>
  <c r="Q44"/>
  <c r="I44"/>
  <c r="T15"/>
  <c r="L15"/>
  <c r="R56"/>
  <c r="K69"/>
  <c r="S56"/>
  <c r="U43"/>
  <c r="M43"/>
  <c r="X38"/>
  <c r="P38"/>
  <c r="V63"/>
  <c r="N63"/>
  <c r="W63"/>
  <c r="O63"/>
  <c r="M68"/>
  <c r="V96"/>
  <c r="N96"/>
  <c r="X47"/>
  <c r="P47"/>
  <c r="V53"/>
  <c r="N53"/>
  <c r="W53"/>
  <c r="O53"/>
  <c r="V73"/>
  <c r="N73"/>
  <c r="W72"/>
  <c r="O72"/>
  <c r="V48"/>
  <c r="N48"/>
  <c r="W48"/>
  <c r="O48"/>
  <c r="Q56"/>
  <c r="N37"/>
  <c r="T69"/>
  <c r="X91"/>
  <c r="P91"/>
  <c r="U91"/>
  <c r="M91"/>
  <c r="X63"/>
  <c r="P63"/>
  <c r="X24"/>
  <c r="P24"/>
  <c r="V17"/>
  <c r="N17"/>
  <c r="W17"/>
  <c r="O17"/>
  <c r="R76"/>
  <c r="J76"/>
  <c r="T26"/>
  <c r="L26"/>
  <c r="R51"/>
  <c r="J51"/>
  <c r="S51"/>
  <c r="K51"/>
  <c r="Q69"/>
  <c r="W96"/>
  <c r="O96"/>
  <c r="V50"/>
  <c r="N50"/>
  <c r="W50"/>
  <c r="O50"/>
  <c r="Q14"/>
  <c r="I14"/>
  <c r="S79"/>
  <c r="K79"/>
  <c r="M67"/>
  <c r="I67"/>
  <c r="R67"/>
  <c r="J67"/>
  <c r="R78"/>
  <c r="J56"/>
  <c r="T56"/>
  <c r="V47"/>
  <c r="N47"/>
  <c r="W47"/>
  <c r="O47"/>
  <c r="M46"/>
  <c r="M16"/>
  <c r="Q51"/>
  <c r="I51"/>
  <c r="T52"/>
  <c r="L52"/>
  <c r="T83"/>
  <c r="L83"/>
  <c r="Q83"/>
  <c r="U50"/>
  <c r="M50"/>
  <c r="X53"/>
  <c r="P53"/>
  <c r="X90"/>
  <c r="P90"/>
  <c r="U90"/>
  <c r="M90"/>
  <c r="T67"/>
  <c r="L67"/>
  <c r="P12"/>
  <c r="R12"/>
  <c r="R44"/>
  <c r="J44"/>
  <c r="S44"/>
  <c r="U47"/>
  <c r="M47"/>
  <c r="W91"/>
  <c r="O91"/>
  <c r="V43"/>
  <c r="N43"/>
  <c r="W43"/>
  <c r="O43"/>
  <c r="R72"/>
  <c r="J72"/>
  <c r="T17"/>
  <c r="L17"/>
  <c r="R29"/>
  <c r="J29"/>
  <c r="S29"/>
  <c r="K29"/>
  <c r="Q12"/>
  <c r="I12"/>
  <c r="T51"/>
  <c r="L51"/>
  <c r="R15"/>
  <c r="J15"/>
  <c r="S15"/>
  <c r="Q24"/>
  <c r="I24"/>
  <c r="S73"/>
  <c r="K73"/>
  <c r="T93"/>
  <c r="L93"/>
  <c r="Q93"/>
  <c r="I93"/>
  <c r="Q26"/>
  <c r="I26"/>
  <c r="S67"/>
  <c r="K67"/>
  <c r="R52"/>
  <c r="J52"/>
  <c r="S52"/>
  <c r="K52"/>
  <c r="N92"/>
  <c r="P65"/>
  <c r="U16"/>
  <c r="U39"/>
  <c r="N69"/>
  <c r="V81"/>
  <c r="P19"/>
  <c r="N19"/>
  <c r="V19"/>
  <c r="O59"/>
  <c r="W59"/>
  <c r="P59"/>
  <c r="X59"/>
  <c r="M59"/>
  <c r="U59"/>
  <c r="R59"/>
  <c r="V59"/>
  <c r="O22"/>
  <c r="K50"/>
  <c r="M22"/>
  <c r="U22"/>
  <c r="P22"/>
  <c r="X22"/>
  <c r="N22"/>
  <c r="V22"/>
  <c r="O55"/>
  <c r="W55"/>
  <c r="M55"/>
  <c r="U55"/>
  <c r="P55"/>
  <c r="X55"/>
  <c r="N55"/>
  <c r="V55"/>
  <c r="M95"/>
  <c r="M78"/>
  <c r="N95"/>
  <c r="V95"/>
  <c r="O95"/>
  <c r="W95"/>
  <c r="P95"/>
  <c r="X95"/>
  <c r="O57"/>
  <c r="W57"/>
  <c r="M57"/>
  <c r="U57"/>
  <c r="P57"/>
  <c r="X57"/>
  <c r="N57"/>
  <c r="V57"/>
  <c r="O36"/>
  <c r="O15"/>
  <c r="M36"/>
  <c r="U36"/>
  <c r="P36"/>
  <c r="X36"/>
  <c r="N36"/>
  <c r="V36"/>
  <c r="O33"/>
  <c r="W33"/>
  <c r="M33"/>
  <c r="U33"/>
  <c r="P33"/>
  <c r="X33"/>
  <c r="N33"/>
  <c r="V33"/>
  <c r="U81"/>
  <c r="I84"/>
  <c r="K43"/>
  <c r="U25"/>
  <c r="P25"/>
  <c r="X25"/>
  <c r="N25"/>
  <c r="V25"/>
  <c r="O20"/>
  <c r="W20"/>
  <c r="M20"/>
  <c r="U20"/>
  <c r="P20"/>
  <c r="X20"/>
  <c r="N20"/>
  <c r="V20"/>
  <c r="M82"/>
  <c r="M79"/>
  <c r="N82"/>
  <c r="V82"/>
  <c r="O82"/>
  <c r="W82"/>
  <c r="P82"/>
  <c r="X82"/>
  <c r="O49"/>
  <c r="W49"/>
  <c r="M49"/>
  <c r="U49"/>
  <c r="P49"/>
  <c r="X49"/>
  <c r="N49"/>
  <c r="V49"/>
  <c r="N66"/>
  <c r="V66"/>
  <c r="P66"/>
  <c r="X66"/>
  <c r="O66"/>
  <c r="W66"/>
  <c r="Q66"/>
  <c r="U66"/>
  <c r="M74"/>
  <c r="U74"/>
  <c r="N74"/>
  <c r="V74"/>
  <c r="O74"/>
  <c r="W74"/>
  <c r="P74"/>
  <c r="X74"/>
  <c r="O61"/>
  <c r="W61"/>
  <c r="P61"/>
  <c r="X61"/>
  <c r="M61"/>
  <c r="U61"/>
  <c r="R61"/>
  <c r="V61"/>
  <c r="O42"/>
  <c r="W42"/>
  <c r="M42"/>
  <c r="U42"/>
  <c r="P42"/>
  <c r="X42"/>
  <c r="N42"/>
  <c r="M92"/>
  <c r="T89"/>
  <c r="F77"/>
  <c r="M39"/>
  <c r="I83"/>
  <c r="P39"/>
  <c r="X39"/>
  <c r="N39"/>
  <c r="V39"/>
  <c r="M87"/>
  <c r="U87"/>
  <c r="N87"/>
  <c r="V87"/>
  <c r="O87"/>
  <c r="W87"/>
  <c r="P87"/>
  <c r="X87"/>
  <c r="M71"/>
  <c r="U71"/>
  <c r="N71"/>
  <c r="V71"/>
  <c r="O71"/>
  <c r="W71"/>
  <c r="P71"/>
  <c r="X71"/>
  <c r="O60"/>
  <c r="W60"/>
  <c r="P60"/>
  <c r="X60"/>
  <c r="M60"/>
  <c r="U60"/>
  <c r="R60"/>
  <c r="V60"/>
  <c r="M86"/>
  <c r="U86"/>
  <c r="P62"/>
  <c r="V86"/>
  <c r="O86"/>
  <c r="W86"/>
  <c r="P86"/>
  <c r="X86"/>
  <c r="O30"/>
  <c r="W30"/>
  <c r="M30"/>
  <c r="U30"/>
  <c r="P30"/>
  <c r="X30"/>
  <c r="N30"/>
  <c r="V30"/>
  <c r="O58"/>
  <c r="W58"/>
  <c r="P58"/>
  <c r="X58"/>
  <c r="M58"/>
  <c r="U58"/>
  <c r="R58"/>
  <c r="V58"/>
  <c r="O34"/>
  <c r="W34"/>
  <c r="M34"/>
  <c r="U34"/>
  <c r="P34"/>
  <c r="X34"/>
  <c r="N34"/>
  <c r="V34"/>
  <c r="O39"/>
  <c r="I85"/>
  <c r="X13"/>
  <c r="V92"/>
  <c r="P16"/>
  <c r="X16"/>
  <c r="N16"/>
  <c r="V16"/>
  <c r="O45"/>
  <c r="W45"/>
  <c r="M45"/>
  <c r="U45"/>
  <c r="P45"/>
  <c r="X45"/>
  <c r="N45"/>
  <c r="V45"/>
  <c r="M84"/>
  <c r="U84"/>
  <c r="N84"/>
  <c r="V84"/>
  <c r="O84"/>
  <c r="W84"/>
  <c r="P84"/>
  <c r="X84"/>
  <c r="O54"/>
  <c r="W54"/>
  <c r="M54"/>
  <c r="U54"/>
  <c r="P54"/>
  <c r="X54"/>
  <c r="N54"/>
  <c r="V54"/>
  <c r="O62"/>
  <c r="W62"/>
  <c r="N97"/>
  <c r="X62"/>
  <c r="M62"/>
  <c r="U62"/>
  <c r="N62"/>
  <c r="V62"/>
  <c r="M75"/>
  <c r="U75"/>
  <c r="N75"/>
  <c r="V75"/>
  <c r="O75"/>
  <c r="W75"/>
  <c r="P75"/>
  <c r="X75"/>
  <c r="O13"/>
  <c r="W13"/>
  <c r="M13"/>
  <c r="U13"/>
  <c r="R13"/>
  <c r="T13"/>
  <c r="P13"/>
  <c r="J13"/>
  <c r="O28"/>
  <c r="W28"/>
  <c r="D8" i="30"/>
  <c r="E8"/>
  <c r="G8" i="13"/>
  <c r="N61"/>
  <c r="L65"/>
  <c r="S45"/>
  <c r="F41"/>
  <c r="K84"/>
  <c r="Q42"/>
  <c r="G52"/>
  <c r="L86"/>
  <c r="T20"/>
  <c r="G31"/>
  <c r="K34"/>
  <c r="R49"/>
  <c r="E89"/>
  <c r="J87"/>
  <c r="S36"/>
  <c r="E55"/>
  <c r="X19"/>
  <c r="X92"/>
  <c r="O40"/>
  <c r="W40"/>
  <c r="M40"/>
  <c r="U40"/>
  <c r="P40"/>
  <c r="X40"/>
  <c r="N40"/>
  <c r="V40"/>
  <c r="O31"/>
  <c r="W31"/>
  <c r="M31"/>
  <c r="U31"/>
  <c r="P31"/>
  <c r="X31"/>
  <c r="N31"/>
  <c r="V31"/>
  <c r="O11"/>
  <c r="W11"/>
  <c r="M11"/>
  <c r="U11"/>
  <c r="V11"/>
  <c r="X11"/>
  <c r="T11"/>
  <c r="N11"/>
  <c r="O65"/>
  <c r="W65"/>
  <c r="K48"/>
  <c r="X65"/>
  <c r="M65"/>
  <c r="U65"/>
  <c r="N65"/>
  <c r="V65"/>
  <c r="O41"/>
  <c r="W41"/>
  <c r="M41"/>
  <c r="U41"/>
  <c r="P41"/>
  <c r="X41"/>
  <c r="N41"/>
  <c r="V41"/>
  <c r="M89"/>
  <c r="U89"/>
  <c r="N89"/>
  <c r="V89"/>
  <c r="O89"/>
  <c r="W89"/>
  <c r="P89"/>
  <c r="X89"/>
  <c r="O64"/>
  <c r="W64"/>
  <c r="P64"/>
  <c r="X64"/>
  <c r="M64"/>
  <c r="U64"/>
  <c r="N64"/>
  <c r="V64"/>
  <c r="O21"/>
  <c r="W36"/>
  <c r="R32"/>
  <c r="M19"/>
  <c r="P21"/>
  <c r="X21"/>
  <c r="N21"/>
  <c r="V21"/>
  <c r="M94"/>
  <c r="U94"/>
  <c r="N94"/>
  <c r="V94"/>
  <c r="O94"/>
  <c r="W94"/>
  <c r="P94"/>
  <c r="X94"/>
  <c r="M85"/>
  <c r="U85"/>
  <c r="N85"/>
  <c r="V85"/>
  <c r="O85"/>
  <c r="W85"/>
  <c r="P85"/>
  <c r="X85"/>
  <c r="M88"/>
  <c r="U88"/>
  <c r="N88"/>
  <c r="V88"/>
  <c r="O88"/>
  <c r="W88"/>
  <c r="P88"/>
  <c r="X88"/>
  <c r="M97"/>
  <c r="U97"/>
  <c r="M32"/>
  <c r="V97"/>
  <c r="O97"/>
  <c r="W97"/>
  <c r="P97"/>
  <c r="X97"/>
  <c r="O35"/>
  <c r="W35"/>
  <c r="M35"/>
  <c r="U35"/>
  <c r="P35"/>
  <c r="X35"/>
  <c r="N35"/>
  <c r="V35"/>
  <c r="O32"/>
  <c r="W32"/>
  <c r="N81"/>
  <c r="U32"/>
  <c r="P32"/>
  <c r="X32"/>
  <c r="N32"/>
  <c r="V32"/>
  <c r="O18"/>
  <c r="W18"/>
  <c r="M18"/>
  <c r="U18"/>
  <c r="P18"/>
  <c r="X18"/>
  <c r="N18"/>
  <c r="V28"/>
  <c r="K81"/>
  <c r="F8" i="30"/>
  <c r="G25" i="13"/>
  <c r="M25"/>
  <c r="U19"/>
  <c r="W81"/>
  <c r="P81"/>
  <c r="X81"/>
  <c r="O23"/>
  <c r="W23"/>
  <c r="M23"/>
  <c r="U23"/>
  <c r="P23"/>
  <c r="X23"/>
  <c r="N23"/>
  <c r="V23"/>
  <c r="N68"/>
  <c r="V68"/>
  <c r="N77"/>
  <c r="U68"/>
  <c r="L68"/>
  <c r="T68"/>
  <c r="K68"/>
  <c r="S68"/>
  <c r="M77"/>
  <c r="U77"/>
  <c r="N80"/>
  <c r="V77"/>
  <c r="O77"/>
  <c r="W77"/>
  <c r="P77"/>
  <c r="X77"/>
  <c r="M80"/>
  <c r="U80"/>
  <c r="I56"/>
  <c r="V80"/>
  <c r="O80"/>
  <c r="W80"/>
  <c r="P80"/>
  <c r="X80"/>
  <c r="O46"/>
  <c r="W46"/>
  <c r="P37"/>
  <c r="U46"/>
  <c r="N46"/>
  <c r="X46"/>
  <c r="O37"/>
  <c r="V46"/>
  <c r="I18"/>
  <c r="W37"/>
  <c r="K15"/>
  <c r="U37"/>
  <c r="J18"/>
  <c r="X37"/>
  <c r="J78"/>
  <c r="V37"/>
  <c r="J81"/>
  <c r="J69"/>
  <c r="K44"/>
  <c r="L69"/>
  <c r="L81"/>
  <c r="K56"/>
  <c r="K23"/>
  <c r="L56"/>
  <c r="I23"/>
  <c r="W39"/>
  <c r="I82"/>
  <c r="P46"/>
  <c r="J23"/>
  <c r="Q68"/>
  <c r="J68"/>
  <c r="P68"/>
  <c r="X68"/>
  <c r="O68"/>
  <c r="W68"/>
  <c r="Q77"/>
  <c r="I68"/>
  <c r="R77"/>
  <c r="I77"/>
  <c r="S77"/>
  <c r="J77"/>
  <c r="T77"/>
  <c r="I79"/>
  <c r="Q80"/>
  <c r="L77"/>
  <c r="R80"/>
  <c r="I80"/>
  <c r="S80"/>
  <c r="J80"/>
  <c r="T80"/>
  <c r="K80"/>
  <c r="S46"/>
  <c r="L80"/>
  <c r="Q46"/>
  <c r="K46"/>
  <c r="T46"/>
  <c r="I46"/>
  <c r="R46"/>
  <c r="K17"/>
  <c r="S37"/>
  <c r="J46"/>
  <c r="Q37"/>
  <c r="K37"/>
  <c r="T37"/>
  <c r="I37"/>
  <c r="R37"/>
  <c r="L37"/>
  <c r="Q9" i="30"/>
  <c r="J37" i="13"/>
  <c r="R8" i="30"/>
  <c r="R9"/>
  <c r="P8"/>
  <c r="S9"/>
  <c r="G10"/>
  <c r="I73" i="13"/>
  <c r="J9" i="30"/>
  <c r="E8" i="13"/>
  <c r="K8"/>
  <c r="M9" i="30"/>
  <c r="L8"/>
  <c r="G9"/>
  <c r="K9"/>
  <c r="S8"/>
  <c r="K10"/>
  <c r="Q10"/>
  <c r="U92" i="13"/>
  <c r="G20"/>
  <c r="J95"/>
  <c r="H93"/>
  <c r="F55"/>
  <c r="Q18"/>
  <c r="F61"/>
  <c r="G90"/>
  <c r="S94"/>
  <c r="H86"/>
  <c r="G97"/>
  <c r="Q89"/>
  <c r="I64"/>
  <c r="T62"/>
  <c r="E76"/>
  <c r="J40"/>
  <c r="Q58"/>
  <c r="E54"/>
  <c r="F85"/>
  <c r="K19"/>
  <c r="F81"/>
  <c r="E20"/>
  <c r="S18"/>
  <c r="F45"/>
  <c r="F12"/>
  <c r="Q41"/>
  <c r="G56"/>
  <c r="L85"/>
  <c r="T28"/>
  <c r="G35"/>
  <c r="K35"/>
  <c r="R40"/>
  <c r="E93"/>
  <c r="L64"/>
  <c r="S62"/>
  <c r="E59"/>
  <c r="K75"/>
  <c r="R71"/>
  <c r="H43"/>
  <c r="J34"/>
  <c r="H50"/>
  <c r="W21"/>
  <c r="K58"/>
  <c r="T82"/>
  <c r="E24"/>
  <c r="I39"/>
  <c r="S57"/>
  <c r="G78"/>
  <c r="L36"/>
  <c r="G60"/>
  <c r="E90"/>
  <c r="J19"/>
  <c r="G39"/>
  <c r="H76"/>
  <c r="K55"/>
  <c r="E97"/>
  <c r="F39"/>
  <c r="R68"/>
  <c r="E63"/>
  <c r="E14"/>
  <c r="Q21"/>
  <c r="H47"/>
  <c r="J35"/>
  <c r="T31"/>
  <c r="H54"/>
  <c r="G32"/>
  <c r="J66"/>
  <c r="R19"/>
  <c r="E66"/>
  <c r="I36"/>
  <c r="G44"/>
  <c r="E74"/>
  <c r="Q23"/>
  <c r="E15"/>
  <c r="H57"/>
  <c r="S88"/>
  <c r="G81"/>
  <c r="G74"/>
  <c r="R35"/>
  <c r="H52"/>
  <c r="F84"/>
  <c r="S21"/>
  <c r="H31"/>
  <c r="K94"/>
  <c r="Q13"/>
  <c r="F42"/>
  <c r="J60"/>
  <c r="F54"/>
  <c r="G46"/>
  <c r="M81"/>
  <c r="K22"/>
  <c r="E65"/>
  <c r="J97"/>
  <c r="S40"/>
  <c r="E44"/>
  <c r="L31"/>
  <c r="Q34"/>
  <c r="H16"/>
  <c r="J62"/>
  <c r="S87"/>
  <c r="H19"/>
  <c r="K28"/>
  <c r="N60"/>
  <c r="F52"/>
  <c r="I45"/>
  <c r="S61"/>
  <c r="F59"/>
  <c r="L42"/>
  <c r="R95"/>
  <c r="G30"/>
  <c r="J20"/>
  <c r="Q8"/>
  <c r="F68"/>
  <c r="K21"/>
  <c r="R62"/>
  <c r="H29"/>
  <c r="I31"/>
  <c r="S34"/>
  <c r="E87"/>
  <c r="L16"/>
  <c r="R74"/>
  <c r="F11"/>
  <c r="L71"/>
  <c r="T33"/>
  <c r="H80"/>
  <c r="K30"/>
  <c r="R20"/>
  <c r="G47"/>
  <c r="I42"/>
  <c r="Q95"/>
  <c r="G14"/>
  <c r="L57"/>
  <c r="F86"/>
  <c r="E25"/>
  <c r="Q62"/>
  <c r="F33"/>
  <c r="W19"/>
  <c r="D10" i="30"/>
  <c r="H37" i="13"/>
  <c r="F66"/>
  <c r="S35"/>
  <c r="E91"/>
  <c r="K32"/>
  <c r="Q11"/>
  <c r="F15"/>
  <c r="J21"/>
  <c r="S75"/>
  <c r="H84"/>
  <c r="I88"/>
  <c r="R28"/>
  <c r="G51"/>
  <c r="I41"/>
  <c r="Q84"/>
  <c r="G18"/>
  <c r="L54"/>
  <c r="Q39"/>
  <c r="E29"/>
  <c r="J30"/>
  <c r="S82"/>
  <c r="G95"/>
  <c r="K77"/>
  <c r="R21"/>
  <c r="H82"/>
  <c r="J32"/>
  <c r="S11"/>
  <c r="H89"/>
  <c r="I65"/>
  <c r="Q45"/>
  <c r="F57"/>
  <c r="L13"/>
  <c r="Q60"/>
  <c r="F36"/>
  <c r="K40"/>
  <c r="R30"/>
  <c r="G93"/>
  <c r="I54"/>
  <c r="S39"/>
  <c r="E13"/>
  <c r="K87"/>
  <c r="Q36"/>
  <c r="E72"/>
  <c r="S92"/>
  <c r="E36"/>
  <c r="G27"/>
  <c r="G53"/>
  <c r="U28"/>
  <c r="X28"/>
  <c r="F10" i="30"/>
  <c r="F29" i="13"/>
  <c r="J86"/>
  <c r="S20"/>
  <c r="F89"/>
  <c r="K82"/>
  <c r="J10" i="30"/>
  <c r="G57" i="13"/>
  <c r="L95"/>
  <c r="F35"/>
  <c r="G64"/>
  <c r="K33"/>
  <c r="G92"/>
  <c r="H33"/>
  <c r="L59"/>
  <c r="G71"/>
  <c r="F18"/>
  <c r="R97"/>
  <c r="E42"/>
  <c r="H75"/>
  <c r="S89"/>
  <c r="E49"/>
  <c r="H51"/>
  <c r="K39"/>
  <c r="T95"/>
  <c r="G62"/>
  <c r="J82"/>
  <c r="E10" i="30"/>
  <c r="G41" i="13"/>
  <c r="L19"/>
  <c r="G23"/>
  <c r="E52"/>
  <c r="T18"/>
  <c r="F80"/>
  <c r="E30"/>
  <c r="R23"/>
  <c r="E47"/>
  <c r="H92"/>
  <c r="Q97"/>
  <c r="E26"/>
  <c r="L35"/>
  <c r="Q31"/>
  <c r="H38"/>
  <c r="J64"/>
  <c r="E58"/>
  <c r="O25"/>
  <c r="I89"/>
  <c r="T84"/>
  <c r="G66"/>
  <c r="J92"/>
  <c r="S30"/>
  <c r="G45"/>
  <c r="I58"/>
  <c r="Q49"/>
  <c r="E56"/>
  <c r="J39"/>
  <c r="T57"/>
  <c r="E23"/>
  <c r="K60"/>
  <c r="R33"/>
  <c r="H96"/>
  <c r="J74"/>
  <c r="S22"/>
  <c r="H60"/>
  <c r="L55"/>
  <c r="H42"/>
  <c r="F74"/>
  <c r="E9" i="30"/>
  <c r="E96" i="13"/>
  <c r="F50"/>
  <c r="K62"/>
  <c r="R39"/>
  <c r="E61"/>
  <c r="L58"/>
  <c r="S49"/>
  <c r="E40"/>
  <c r="K66"/>
  <c r="T59"/>
  <c r="H12"/>
  <c r="J36"/>
  <c r="G76"/>
  <c r="H11"/>
  <c r="K20"/>
  <c r="D9" i="30"/>
  <c r="F48" i="13"/>
  <c r="I55"/>
  <c r="H26"/>
  <c r="H14"/>
  <c r="Q32"/>
  <c r="H87"/>
  <c r="G26"/>
  <c r="H63"/>
  <c r="S95"/>
  <c r="V42"/>
  <c r="K31"/>
  <c r="E32"/>
  <c r="H62"/>
  <c r="S23"/>
  <c r="G86"/>
  <c r="F60"/>
  <c r="T64"/>
  <c r="E70"/>
  <c r="L97"/>
  <c r="T40"/>
  <c r="E77"/>
  <c r="K18"/>
  <c r="J11"/>
  <c r="F47"/>
  <c r="J94"/>
  <c r="S13"/>
  <c r="F26"/>
  <c r="L28"/>
  <c r="R86"/>
  <c r="F87"/>
  <c r="J45"/>
  <c r="Q61"/>
  <c r="F94"/>
  <c r="W22"/>
  <c r="T97"/>
  <c r="E75"/>
  <c r="F17"/>
  <c r="S64"/>
  <c r="E82"/>
  <c r="L21"/>
  <c r="R75"/>
  <c r="H65"/>
  <c r="J31"/>
  <c r="T34"/>
  <c r="H32"/>
  <c r="K41"/>
  <c r="R45"/>
  <c r="F92"/>
  <c r="I28"/>
  <c r="Q86"/>
  <c r="F71"/>
  <c r="L30"/>
  <c r="R82"/>
  <c r="G79"/>
  <c r="J33"/>
  <c r="H55"/>
  <c r="W16"/>
  <c r="K61"/>
  <c r="R22"/>
  <c r="F21"/>
  <c r="I25"/>
  <c r="E86"/>
  <c r="H90"/>
  <c r="P10" i="30"/>
  <c r="H72" i="13"/>
  <c r="G11"/>
  <c r="T35"/>
  <c r="H36"/>
  <c r="H81"/>
  <c r="R18"/>
  <c r="F96"/>
  <c r="E35"/>
  <c r="Q85"/>
  <c r="F75"/>
  <c r="K88"/>
  <c r="R92"/>
  <c r="G83"/>
  <c r="J41"/>
  <c r="S84"/>
  <c r="G50"/>
  <c r="E19"/>
  <c r="I95"/>
  <c r="H77"/>
  <c r="G16"/>
  <c r="M8" i="30"/>
  <c r="H53" i="13"/>
  <c r="H56"/>
  <c r="R94"/>
  <c r="F24"/>
  <c r="H70"/>
  <c r="P11"/>
  <c r="F31"/>
  <c r="L18"/>
  <c r="R41"/>
  <c r="G88"/>
  <c r="J88"/>
  <c r="Q92"/>
  <c r="G67"/>
  <c r="L40"/>
  <c r="T58"/>
  <c r="E38"/>
  <c r="J54"/>
  <c r="T39"/>
  <c r="E45"/>
  <c r="H24"/>
  <c r="F62"/>
  <c r="F28"/>
  <c r="H58"/>
  <c r="E79"/>
  <c r="J49"/>
  <c r="E50"/>
  <c r="G13"/>
  <c r="H68"/>
  <c r="F79"/>
  <c r="H110"/>
  <c r="G111"/>
  <c r="K112"/>
  <c r="L112"/>
  <c r="E111"/>
  <c r="H114"/>
  <c r="O8"/>
  <c r="I112"/>
  <c r="G107"/>
  <c r="L105"/>
  <c r="I107"/>
  <c r="L110"/>
  <c r="H113"/>
  <c r="M8"/>
  <c r="H112"/>
  <c r="J113"/>
  <c r="G105"/>
  <c r="F109"/>
  <c r="E106"/>
  <c r="G110"/>
  <c r="G106"/>
  <c r="H106"/>
  <c r="I110"/>
  <c r="F108"/>
  <c r="J106"/>
  <c r="L108"/>
  <c r="E113"/>
  <c r="J111"/>
  <c r="F112"/>
  <c r="J112"/>
  <c r="K105"/>
  <c r="J110"/>
  <c r="K108"/>
  <c r="J8"/>
  <c r="F114"/>
  <c r="F107"/>
  <c r="I109"/>
  <c r="E109"/>
  <c r="I113"/>
  <c r="K110"/>
  <c r="E110"/>
  <c r="X8"/>
  <c r="N8"/>
  <c r="E105"/>
  <c r="I106"/>
  <c r="H111"/>
  <c r="H105"/>
  <c r="L106"/>
  <c r="J105"/>
  <c r="G109"/>
  <c r="G112"/>
  <c r="K106"/>
  <c r="R8"/>
  <c r="F105"/>
  <c r="K113"/>
  <c r="H108"/>
  <c r="P8"/>
  <c r="F40"/>
  <c r="T88"/>
  <c r="H40"/>
  <c r="E17"/>
  <c r="L33"/>
  <c r="E37"/>
  <c r="H39"/>
  <c r="J59"/>
  <c r="E16"/>
  <c r="H46"/>
  <c r="I92"/>
  <c r="T86"/>
  <c r="G29"/>
  <c r="J84"/>
  <c r="S42"/>
  <c r="G36"/>
  <c r="L39"/>
  <c r="Q57"/>
  <c r="G94"/>
  <c r="L82"/>
  <c r="H8"/>
  <c r="G73"/>
  <c r="I74"/>
  <c r="N59"/>
  <c r="H44"/>
  <c r="I33"/>
  <c r="E21"/>
  <c r="H23"/>
  <c r="F9" i="30"/>
  <c r="E80" i="13"/>
  <c r="F34"/>
  <c r="S86"/>
  <c r="H35"/>
  <c r="Q8" i="30"/>
  <c r="T85" i="13"/>
  <c r="G33"/>
  <c r="G85"/>
  <c r="S41"/>
  <c r="G40"/>
  <c r="K89"/>
  <c r="Q54"/>
  <c r="E11"/>
  <c r="L92"/>
  <c r="T30"/>
  <c r="G77"/>
  <c r="K11"/>
  <c r="R34"/>
  <c r="H48"/>
  <c r="J75"/>
  <c r="Q71"/>
  <c r="H27"/>
  <c r="I60"/>
  <c r="Q25"/>
  <c r="F38"/>
  <c r="L74"/>
  <c r="T22"/>
  <c r="H95"/>
  <c r="I97"/>
  <c r="T92"/>
  <c r="E28"/>
  <c r="J89"/>
  <c r="S54"/>
  <c r="G82"/>
  <c r="I62"/>
  <c r="R87"/>
  <c r="E94"/>
  <c r="J58"/>
  <c r="T49"/>
  <c r="E73"/>
  <c r="K45"/>
  <c r="T74"/>
  <c r="F43"/>
  <c r="L60"/>
  <c r="S25"/>
  <c r="F22"/>
  <c r="L20"/>
  <c r="K8" i="30"/>
  <c r="F83" i="13"/>
  <c r="T25"/>
  <c r="J42"/>
  <c r="V18"/>
  <c r="U95"/>
  <c r="R36"/>
  <c r="H21"/>
  <c r="L66"/>
  <c r="S59"/>
  <c r="E83"/>
  <c r="L22"/>
  <c r="E64"/>
  <c r="H97"/>
  <c r="T23"/>
  <c r="E31"/>
  <c r="G69"/>
  <c r="P9" i="30"/>
  <c r="F14" i="13"/>
  <c r="G43"/>
  <c r="S32"/>
  <c r="H71"/>
  <c r="I81"/>
  <c r="T65"/>
  <c r="F82"/>
  <c r="L94"/>
  <c r="V13"/>
  <c r="F58"/>
  <c r="G37"/>
  <c r="K25"/>
  <c r="E69"/>
  <c r="H74"/>
  <c r="I22"/>
  <c r="E48"/>
  <c r="G59"/>
  <c r="Q35"/>
  <c r="H20"/>
  <c r="F49"/>
  <c r="Q64"/>
  <c r="H17"/>
  <c r="L46"/>
  <c r="T94"/>
  <c r="F56"/>
  <c r="F44"/>
  <c r="S65"/>
  <c r="F63"/>
  <c r="L41"/>
  <c r="R84"/>
  <c r="G34"/>
  <c r="J28"/>
  <c r="E92"/>
  <c r="I78"/>
  <c r="K13"/>
  <c r="T71"/>
  <c r="H78"/>
  <c r="I16"/>
  <c r="Q74"/>
  <c r="H85"/>
  <c r="I61"/>
  <c r="Q55"/>
  <c r="F53"/>
  <c r="J25"/>
  <c r="M10" i="30"/>
  <c r="F32" i="13"/>
  <c r="K49"/>
  <c r="T8"/>
  <c r="G89"/>
  <c r="I57"/>
  <c r="F70"/>
  <c r="G96"/>
  <c r="R81"/>
  <c r="G38"/>
  <c r="E67"/>
  <c r="S85"/>
  <c r="G17"/>
  <c r="E46"/>
  <c r="I86"/>
  <c r="R25"/>
  <c r="F73"/>
  <c r="L61"/>
  <c r="S55"/>
  <c r="F37"/>
  <c r="K95"/>
  <c r="F19"/>
  <c r="G48"/>
  <c r="J8" i="30"/>
  <c r="H88" i="13"/>
  <c r="F65"/>
  <c r="K59"/>
  <c r="G55"/>
  <c r="E85"/>
  <c r="Q81"/>
  <c r="G22"/>
  <c r="E95"/>
  <c r="R89"/>
  <c r="E33"/>
  <c r="L88"/>
  <c r="E12"/>
  <c r="S66"/>
  <c r="T16"/>
  <c r="M28"/>
  <c r="P28"/>
  <c r="N28"/>
  <c r="I71"/>
  <c r="G58"/>
  <c r="Q94"/>
  <c r="H67"/>
  <c r="K85"/>
  <c r="Q28"/>
  <c r="G19"/>
  <c r="J65"/>
  <c r="T45"/>
  <c r="F76"/>
  <c r="K64"/>
  <c r="R54"/>
  <c r="E43"/>
  <c r="I40"/>
  <c r="S58"/>
  <c r="E22"/>
  <c r="L34"/>
  <c r="T66"/>
  <c r="H34"/>
  <c r="L87"/>
  <c r="T36"/>
  <c r="E88"/>
  <c r="L32"/>
  <c r="R65"/>
  <c r="G24"/>
  <c r="J85"/>
  <c r="S28"/>
  <c r="F93"/>
  <c r="K92"/>
  <c r="Q30"/>
  <c r="G61"/>
  <c r="L84"/>
  <c r="T42"/>
  <c r="G68"/>
  <c r="I75"/>
  <c r="T87"/>
  <c r="H25"/>
  <c r="I34"/>
  <c r="R66"/>
  <c r="H18"/>
  <c r="K74"/>
  <c r="Q22"/>
  <c r="H79"/>
  <c r="S97"/>
  <c r="H91"/>
  <c r="W25"/>
  <c r="K36"/>
  <c r="G28"/>
  <c r="E57"/>
  <c r="I19"/>
  <c r="F97"/>
  <c r="E51"/>
  <c r="R88"/>
  <c r="G65"/>
  <c r="E62"/>
  <c r="T41"/>
  <c r="G72"/>
  <c r="L23"/>
  <c r="R64"/>
  <c r="H15"/>
  <c r="I35"/>
  <c r="S31"/>
  <c r="H22"/>
  <c r="R11"/>
  <c r="Q16"/>
  <c r="H83"/>
  <c r="L75"/>
  <c r="S71"/>
  <c r="H59"/>
  <c r="U82"/>
  <c r="T81"/>
  <c r="G70"/>
  <c r="H13"/>
  <c r="Q88"/>
  <c r="G49"/>
  <c r="K97"/>
  <c r="Q40"/>
  <c r="E60"/>
  <c r="L89"/>
  <c r="T54"/>
  <c r="E27"/>
  <c r="I94"/>
  <c r="T75"/>
  <c r="H69"/>
  <c r="I11"/>
  <c r="S16"/>
  <c r="H64"/>
  <c r="L45"/>
  <c r="T61"/>
  <c r="F78"/>
  <c r="T21"/>
  <c r="F95"/>
  <c r="H41"/>
  <c r="O19"/>
  <c r="N58"/>
  <c r="E71"/>
  <c r="L62"/>
  <c r="Q87"/>
  <c r="E78"/>
  <c r="K71"/>
  <c r="Q33"/>
  <c r="H61"/>
  <c r="I66"/>
  <c r="Q59"/>
  <c r="H28"/>
  <c r="K42"/>
  <c r="R55"/>
  <c r="F88"/>
  <c r="I20"/>
  <c r="G8" i="30"/>
  <c r="F64" i="13"/>
  <c r="R10" i="30"/>
  <c r="F46" i="13"/>
  <c r="G75"/>
  <c r="T32"/>
  <c r="F13"/>
  <c r="G42"/>
  <c r="K16"/>
  <c r="M66"/>
  <c r="H66"/>
  <c r="J71"/>
  <c r="S33"/>
  <c r="H45"/>
  <c r="L25"/>
  <c r="S10" i="30"/>
  <c r="F16" i="13"/>
  <c r="J22"/>
  <c r="E81"/>
  <c r="E68"/>
  <c r="K57"/>
  <c r="F51"/>
  <c r="G80"/>
  <c r="L9" i="30"/>
  <c r="F30" i="13"/>
  <c r="F69"/>
  <c r="R85"/>
  <c r="F91"/>
  <c r="G21"/>
  <c r="E53"/>
  <c r="O16"/>
  <c r="I32"/>
  <c r="R31"/>
  <c r="H73"/>
  <c r="I21"/>
  <c r="Q75"/>
  <c r="H49"/>
  <c r="N13"/>
  <c r="T60"/>
  <c r="F20"/>
  <c r="J16"/>
  <c r="S74"/>
  <c r="F27"/>
  <c r="K54"/>
  <c r="R42"/>
  <c r="G84"/>
  <c r="I30"/>
  <c r="Q82"/>
  <c r="G63"/>
  <c r="L49"/>
  <c r="Q19"/>
  <c r="E34"/>
  <c r="J57"/>
  <c r="G12"/>
  <c r="E41"/>
  <c r="K65"/>
  <c r="R16"/>
  <c r="F25"/>
  <c r="I13"/>
  <c r="S60"/>
  <c r="H94"/>
  <c r="K86"/>
  <c r="Q20"/>
  <c r="G15"/>
  <c r="J61"/>
  <c r="T55"/>
  <c r="F72"/>
  <c r="I87"/>
  <c r="R57"/>
  <c r="E39"/>
  <c r="I49"/>
  <c r="S19"/>
  <c r="E18"/>
  <c r="I59"/>
  <c r="G87"/>
  <c r="H30"/>
  <c r="S81"/>
  <c r="G54"/>
  <c r="E84"/>
  <c r="L10" i="30"/>
  <c r="G91" i="13"/>
  <c r="J55"/>
  <c r="F90"/>
  <c r="F67"/>
  <c r="T19"/>
  <c r="F23"/>
  <c r="L11"/>
  <c r="Q65"/>
  <c r="J107"/>
  <c r="F106"/>
  <c r="L8"/>
  <c r="F8"/>
  <c r="G114"/>
  <c r="V8"/>
  <c r="G108"/>
  <c r="L107"/>
  <c r="L114"/>
  <c r="I105"/>
  <c r="J109"/>
  <c r="G113"/>
  <c r="W8"/>
  <c r="I111"/>
  <c r="E107"/>
  <c r="J114"/>
  <c r="K109"/>
  <c r="L109"/>
  <c r="E108"/>
  <c r="I108"/>
  <c r="H107"/>
  <c r="K114"/>
  <c r="L113"/>
  <c r="E112"/>
  <c r="F111"/>
  <c r="S8"/>
  <c r="H109"/>
  <c r="K111"/>
  <c r="K107"/>
  <c r="E114"/>
  <c r="F110"/>
  <c r="I8"/>
  <c r="I114"/>
  <c r="J108"/>
  <c r="F113"/>
  <c r="L111"/>
  <c r="U8"/>
  <c r="BJ65" l="1"/>
  <c r="L99"/>
  <c r="BE11"/>
  <c r="AY23"/>
  <c r="BM19"/>
  <c r="AY67"/>
  <c r="AY90"/>
  <c r="BC55"/>
  <c r="AZ91"/>
  <c r="AH84"/>
  <c r="AX84"/>
  <c r="AZ54"/>
  <c r="BL81"/>
  <c r="BA30"/>
  <c r="AZ87"/>
  <c r="BB59"/>
  <c r="AH18"/>
  <c r="AX18"/>
  <c r="BL19"/>
  <c r="BB49"/>
  <c r="AH39"/>
  <c r="AX39"/>
  <c r="BK57"/>
  <c r="BB87"/>
  <c r="AY72"/>
  <c r="BM55"/>
  <c r="BC61"/>
  <c r="AZ15"/>
  <c r="BJ20"/>
  <c r="BD86"/>
  <c r="BA94"/>
  <c r="BL60"/>
  <c r="BB13"/>
  <c r="AY25"/>
  <c r="BK16"/>
  <c r="BD65"/>
  <c r="AH41"/>
  <c r="AX41"/>
  <c r="AZ12"/>
  <c r="BC57"/>
  <c r="AX34"/>
  <c r="AH34"/>
  <c r="BJ19"/>
  <c r="BE49"/>
  <c r="AZ63"/>
  <c r="BJ82"/>
  <c r="BB30"/>
  <c r="AZ84"/>
  <c r="BK42"/>
  <c r="BD54"/>
  <c r="AY27"/>
  <c r="BL74"/>
  <c r="BC16"/>
  <c r="AY20"/>
  <c r="BM60"/>
  <c r="BG13"/>
  <c r="BA49"/>
  <c r="BJ75"/>
  <c r="BB21"/>
  <c r="BA73"/>
  <c r="BK31"/>
  <c r="BB32"/>
  <c r="BH16"/>
  <c r="AX53"/>
  <c r="AH53"/>
  <c r="AZ21"/>
  <c r="AY91"/>
  <c r="BK85"/>
  <c r="AY69"/>
  <c r="AY30"/>
  <c r="AZ80"/>
  <c r="AY51"/>
  <c r="BD57"/>
  <c r="AH68"/>
  <c r="AX68"/>
  <c r="AX81"/>
  <c r="AH81"/>
  <c r="BC22"/>
  <c r="AY16"/>
  <c r="BE25"/>
  <c r="BA45"/>
  <c r="BL33"/>
  <c r="BC71"/>
  <c r="BA66"/>
  <c r="BF66"/>
  <c r="BD16"/>
  <c r="AZ42"/>
  <c r="AY13"/>
  <c r="BM32"/>
  <c r="AZ75"/>
  <c r="AY46"/>
  <c r="AY64"/>
  <c r="BB20"/>
  <c r="AY88"/>
  <c r="BK55"/>
  <c r="BD42"/>
  <c r="BA28"/>
  <c r="BJ59"/>
  <c r="BB66"/>
  <c r="BA61"/>
  <c r="BJ33"/>
  <c r="BD71"/>
  <c r="AH78"/>
  <c r="AX78"/>
  <c r="BJ87"/>
  <c r="BE62"/>
  <c r="AH71"/>
  <c r="AX71"/>
  <c r="BG58"/>
  <c r="BH19"/>
  <c r="BA41"/>
  <c r="AY95"/>
  <c r="BM21"/>
  <c r="AY78"/>
  <c r="BM61"/>
  <c r="BE45"/>
  <c r="BA64"/>
  <c r="BL16"/>
  <c r="BB11"/>
  <c r="I99"/>
  <c r="BA69"/>
  <c r="BM75"/>
  <c r="BB94"/>
  <c r="AH27"/>
  <c r="AX27"/>
  <c r="BM54"/>
  <c r="BE89"/>
  <c r="AX60"/>
  <c r="AH60"/>
  <c r="BJ40"/>
  <c r="BD97"/>
  <c r="AZ49"/>
  <c r="BJ88"/>
  <c r="BA13"/>
  <c r="AZ70"/>
  <c r="BM81"/>
  <c r="BN82"/>
  <c r="BA59"/>
  <c r="BL71"/>
  <c r="BE75"/>
  <c r="BA83"/>
  <c r="BJ16"/>
  <c r="R99"/>
  <c r="BK11"/>
  <c r="BA22"/>
  <c r="BL31"/>
  <c r="BB35"/>
  <c r="BA15"/>
  <c r="BK64"/>
  <c r="BE23"/>
  <c r="AZ72"/>
  <c r="BM41"/>
  <c r="AH62"/>
  <c r="AX62"/>
  <c r="AZ65"/>
  <c r="BK88"/>
  <c r="AX51"/>
  <c r="AH51"/>
  <c r="AY97"/>
  <c r="BB19"/>
  <c r="AH57"/>
  <c r="AX57"/>
  <c r="AZ28"/>
  <c r="BD36"/>
  <c r="BP25"/>
  <c r="BA91"/>
  <c r="BL97"/>
  <c r="BA79"/>
  <c r="BJ22"/>
  <c r="BD74"/>
  <c r="BA18"/>
  <c r="BK66"/>
  <c r="BB34"/>
  <c r="BA25"/>
  <c r="BM87"/>
  <c r="BB75"/>
  <c r="AZ68"/>
  <c r="BM42"/>
  <c r="BE84"/>
  <c r="AZ61"/>
  <c r="BJ30"/>
  <c r="BD92"/>
  <c r="AY93"/>
  <c r="BL28"/>
  <c r="BC85"/>
  <c r="AZ24"/>
  <c r="BK65"/>
  <c r="BE32"/>
  <c r="AX88"/>
  <c r="AH88"/>
  <c r="BM36"/>
  <c r="BE87"/>
  <c r="BA34"/>
  <c r="BM66"/>
  <c r="BE34"/>
  <c r="AX22"/>
  <c r="AH22"/>
  <c r="BL58"/>
  <c r="BB40"/>
  <c r="AX43"/>
  <c r="AH43"/>
  <c r="BK54"/>
  <c r="BD64"/>
  <c r="AY76"/>
  <c r="BM45"/>
  <c r="BC65"/>
  <c r="AZ19"/>
  <c r="BJ28"/>
  <c r="BD85"/>
  <c r="BA67"/>
  <c r="BJ94"/>
  <c r="AZ58"/>
  <c r="BB71"/>
  <c r="BG28"/>
  <c r="BI28"/>
  <c r="BF28"/>
  <c r="BM16"/>
  <c r="BL66"/>
  <c r="AH12"/>
  <c r="AX12"/>
  <c r="BE88"/>
  <c r="AX33"/>
  <c r="AH33"/>
  <c r="BK89"/>
  <c r="AX95"/>
  <c r="AH95"/>
  <c r="AZ22"/>
  <c r="BJ81"/>
  <c r="AH85"/>
  <c r="AX85"/>
  <c r="AZ55"/>
  <c r="BD59"/>
  <c r="AY65"/>
  <c r="BA88"/>
  <c r="AZ48"/>
  <c r="AY19"/>
  <c r="BD95"/>
  <c r="AY37"/>
  <c r="BL55"/>
  <c r="BE61"/>
  <c r="AY73"/>
  <c r="BK25"/>
  <c r="BB86"/>
  <c r="AX46"/>
  <c r="AH46"/>
  <c r="AZ17"/>
  <c r="BL85"/>
  <c r="AH67"/>
  <c r="AX67"/>
  <c r="AZ38"/>
  <c r="BK81"/>
  <c r="AZ96"/>
  <c r="AY70"/>
  <c r="BB57"/>
  <c r="AZ89"/>
  <c r="BD49"/>
  <c r="AY32"/>
  <c r="BC25"/>
  <c r="AY53"/>
  <c r="BJ55"/>
  <c r="BB61"/>
  <c r="BA85"/>
  <c r="BJ74"/>
  <c r="BB16"/>
  <c r="BA78"/>
  <c r="BM71"/>
  <c r="BD13"/>
  <c r="BB78"/>
  <c r="AH92"/>
  <c r="AX92"/>
  <c r="BC28"/>
  <c r="AZ34"/>
  <c r="BK84"/>
  <c r="BE41"/>
  <c r="AY63"/>
  <c r="BL65"/>
  <c r="AY44"/>
  <c r="AY56"/>
  <c r="BM94"/>
  <c r="BE46"/>
  <c r="BA17"/>
  <c r="BJ64"/>
  <c r="AY49"/>
  <c r="BA20"/>
  <c r="BJ35"/>
  <c r="AZ59"/>
  <c r="AX48"/>
  <c r="AH48"/>
  <c r="BB22"/>
  <c r="BA74"/>
  <c r="AX69"/>
  <c r="AH69"/>
  <c r="BD25"/>
  <c r="AZ37"/>
  <c r="AY58"/>
  <c r="BO13"/>
  <c r="BE94"/>
  <c r="AY82"/>
  <c r="BM65"/>
  <c r="BB81"/>
  <c r="BA71"/>
  <c r="BL32"/>
  <c r="AZ43"/>
  <c r="AY14"/>
  <c r="AZ69"/>
  <c r="AX31"/>
  <c r="AH31"/>
  <c r="BM23"/>
  <c r="BA97"/>
  <c r="AH64"/>
  <c r="AX64"/>
  <c r="BE22"/>
  <c r="AX83"/>
  <c r="AH83"/>
  <c r="BL59"/>
  <c r="BE66"/>
  <c r="BA21"/>
  <c r="BK36"/>
  <c r="BN95"/>
  <c r="BO18"/>
  <c r="BC42"/>
  <c r="BM25"/>
  <c r="AY83"/>
  <c r="BE20"/>
  <c r="AY22"/>
  <c r="BL25"/>
  <c r="BE60"/>
  <c r="AY43"/>
  <c r="BM74"/>
  <c r="BD45"/>
  <c r="AX73"/>
  <c r="AH73"/>
  <c r="BM49"/>
  <c r="BC58"/>
  <c r="AX94"/>
  <c r="AH94"/>
  <c r="BK87"/>
  <c r="BB62"/>
  <c r="AZ82"/>
  <c r="BL54"/>
  <c r="BC89"/>
  <c r="AX28"/>
  <c r="AH28"/>
  <c r="BM92"/>
  <c r="BB97"/>
  <c r="BA95"/>
  <c r="BM22"/>
  <c r="BE74"/>
  <c r="AY38"/>
  <c r="BJ25"/>
  <c r="BB60"/>
  <c r="BA27"/>
  <c r="BJ71"/>
  <c r="BC75"/>
  <c r="BA48"/>
  <c r="BK34"/>
  <c r="BD11"/>
  <c r="K99"/>
  <c r="AZ77"/>
  <c r="BM30"/>
  <c r="BE92"/>
  <c r="AH11"/>
  <c r="AX11"/>
  <c r="E99"/>
  <c r="BJ54"/>
  <c r="BD89"/>
  <c r="AZ40"/>
  <c r="BL41"/>
  <c r="AZ85"/>
  <c r="AZ33"/>
  <c r="BM85"/>
  <c r="BA35"/>
  <c r="BL86"/>
  <c r="AY34"/>
  <c r="AH80"/>
  <c r="AX80"/>
  <c r="BA23"/>
  <c r="AH21"/>
  <c r="AX21"/>
  <c r="BB33"/>
  <c r="BA44"/>
  <c r="BG59"/>
  <c r="BB74"/>
  <c r="AZ73"/>
  <c r="BE82"/>
  <c r="AZ94"/>
  <c r="BJ57"/>
  <c r="BE39"/>
  <c r="AZ36"/>
  <c r="BL42"/>
  <c r="BC84"/>
  <c r="AZ29"/>
  <c r="BM86"/>
  <c r="BB92"/>
  <c r="BA46"/>
  <c r="AH16"/>
  <c r="AX16"/>
  <c r="BC59"/>
  <c r="BA39"/>
  <c r="AH37"/>
  <c r="AX37"/>
  <c r="BE33"/>
  <c r="AX17"/>
  <c r="AH17"/>
  <c r="BA40"/>
  <c r="BM88"/>
  <c r="AY40"/>
  <c r="AY79"/>
  <c r="BA68"/>
  <c r="AZ13"/>
  <c r="AH50"/>
  <c r="AX50"/>
  <c r="BC49"/>
  <c r="AX79"/>
  <c r="AH79"/>
  <c r="BA58"/>
  <c r="AY28"/>
  <c r="AY62"/>
  <c r="BA24"/>
  <c r="AX45"/>
  <c r="AH45"/>
  <c r="BM39"/>
  <c r="BC54"/>
  <c r="AH38"/>
  <c r="AX38"/>
  <c r="BM58"/>
  <c r="BE40"/>
  <c r="AZ67"/>
  <c r="BJ92"/>
  <c r="BC88"/>
  <c r="AZ88"/>
  <c r="BK41"/>
  <c r="BE18"/>
  <c r="AY31"/>
  <c r="BI11"/>
  <c r="P99"/>
  <c r="BA70"/>
  <c r="AY24"/>
  <c r="BK94"/>
  <c r="BA56"/>
  <c r="BA53"/>
  <c r="AZ16"/>
  <c r="BA77"/>
  <c r="BB95"/>
  <c r="AH19"/>
  <c r="AX19"/>
  <c r="AZ50"/>
  <c r="BL84"/>
  <c r="BC41"/>
  <c r="AZ83"/>
  <c r="BK92"/>
  <c r="BD88"/>
  <c r="AY75"/>
  <c r="BJ85"/>
  <c r="AX35"/>
  <c r="AH35"/>
  <c r="AY96"/>
  <c r="BK18"/>
  <c r="BA81"/>
  <c r="BA36"/>
  <c r="BM35"/>
  <c r="AZ11"/>
  <c r="G99"/>
  <c r="BA72"/>
  <c r="BA90"/>
  <c r="AX86"/>
  <c r="AH86"/>
  <c r="BB25"/>
  <c r="AY21"/>
  <c r="BK22"/>
  <c r="BD61"/>
  <c r="BP16"/>
  <c r="BA55"/>
  <c r="BC33"/>
  <c r="AZ79"/>
  <c r="BK82"/>
  <c r="BE30"/>
  <c r="AY71"/>
  <c r="BJ86"/>
  <c r="BB28"/>
  <c r="AY92"/>
  <c r="BK45"/>
  <c r="BD41"/>
  <c r="BA32"/>
  <c r="BM34"/>
  <c r="BC31"/>
  <c r="BA65"/>
  <c r="BK75"/>
  <c r="BE21"/>
  <c r="AH82"/>
  <c r="AX82"/>
  <c r="BL64"/>
  <c r="AY17"/>
  <c r="AX75"/>
  <c r="AH75"/>
  <c r="BM97"/>
  <c r="BP22"/>
  <c r="AY94"/>
  <c r="BJ61"/>
  <c r="BC45"/>
  <c r="AY87"/>
  <c r="BK86"/>
  <c r="BE28"/>
  <c r="AY26"/>
  <c r="BL13"/>
  <c r="BC94"/>
  <c r="AY47"/>
  <c r="BC11"/>
  <c r="J99"/>
  <c r="BD18"/>
  <c r="AH77"/>
  <c r="AX77"/>
  <c r="BM40"/>
  <c r="BE97"/>
  <c r="AH70"/>
  <c r="AX70"/>
  <c r="BM64"/>
  <c r="AY60"/>
  <c r="AZ86"/>
  <c r="BL23"/>
  <c r="BA62"/>
  <c r="AX32"/>
  <c r="AH32"/>
  <c r="BD31"/>
  <c r="BO42"/>
  <c r="BL95"/>
  <c r="BA63"/>
  <c r="AZ26"/>
  <c r="BA87"/>
  <c r="BJ32"/>
  <c r="BA14"/>
  <c r="BA26"/>
  <c r="BB55"/>
  <c r="AY48"/>
  <c r="BD20"/>
  <c r="BA11"/>
  <c r="H99"/>
  <c r="AZ76"/>
  <c r="BC36"/>
  <c r="BA12"/>
  <c r="BM59"/>
  <c r="BD66"/>
  <c r="AH40"/>
  <c r="AX40"/>
  <c r="BL49"/>
  <c r="BE58"/>
  <c r="AH61"/>
  <c r="AX61"/>
  <c r="BK39"/>
  <c r="BD62"/>
  <c r="AY50"/>
  <c r="AH96"/>
  <c r="AX96"/>
  <c r="AY74"/>
  <c r="BA42"/>
  <c r="BE55"/>
  <c r="BA60"/>
  <c r="BL22"/>
  <c r="BC74"/>
  <c r="BA96"/>
  <c r="BK33"/>
  <c r="BD60"/>
  <c r="AH23"/>
  <c r="AX23"/>
  <c r="BM57"/>
  <c r="BC39"/>
  <c r="AH56"/>
  <c r="AX56"/>
  <c r="BJ49"/>
  <c r="BB58"/>
  <c r="AZ45"/>
  <c r="BL30"/>
  <c r="BC92"/>
  <c r="AZ66"/>
  <c r="BM84"/>
  <c r="BB89"/>
  <c r="BH25"/>
  <c r="AX58"/>
  <c r="AH58"/>
  <c r="BC64"/>
  <c r="BA38"/>
  <c r="BJ31"/>
  <c r="BE35"/>
  <c r="AX26"/>
  <c r="AH26"/>
  <c r="BJ97"/>
  <c r="BA92"/>
  <c r="AH47"/>
  <c r="AX47"/>
  <c r="BK23"/>
  <c r="AX30"/>
  <c r="AH30"/>
  <c r="AY80"/>
  <c r="BM18"/>
  <c r="AH52"/>
  <c r="AX52"/>
  <c r="AZ23"/>
  <c r="BE19"/>
  <c r="AZ41"/>
  <c r="BC82"/>
  <c r="AZ62"/>
  <c r="BM95"/>
  <c r="BD39"/>
  <c r="BA51"/>
  <c r="AX49"/>
  <c r="AH49"/>
  <c r="BL89"/>
  <c r="BA75"/>
  <c r="AH42"/>
  <c r="AX42"/>
  <c r="BK97"/>
  <c r="AY18"/>
  <c r="AZ71"/>
  <c r="BE59"/>
  <c r="BA33"/>
  <c r="AZ92"/>
  <c r="BD33"/>
  <c r="AZ64"/>
  <c r="AY35"/>
  <c r="BE95"/>
  <c r="AZ57"/>
  <c r="BD82"/>
  <c r="AY89"/>
  <c r="BL20"/>
  <c r="BC86"/>
  <c r="AY29"/>
  <c r="BN28"/>
  <c r="AZ53"/>
  <c r="AZ27"/>
  <c r="AX36"/>
  <c r="AH36"/>
  <c r="BL92"/>
  <c r="AH72"/>
  <c r="AX72"/>
  <c r="BJ36"/>
  <c r="BD87"/>
  <c r="AH13"/>
  <c r="AX13"/>
  <c r="BL39"/>
  <c r="BB54"/>
  <c r="AZ93"/>
  <c r="BK30"/>
  <c r="BD40"/>
  <c r="AY36"/>
  <c r="BJ60"/>
  <c r="BE13"/>
  <c r="AY57"/>
  <c r="BJ45"/>
  <c r="BB65"/>
  <c r="BA89"/>
  <c r="S99"/>
  <c r="BL11"/>
  <c r="BC32"/>
  <c r="BA82"/>
  <c r="BK21"/>
  <c r="BD77"/>
  <c r="AZ95"/>
  <c r="BL82"/>
  <c r="BC30"/>
  <c r="AX29"/>
  <c r="AH29"/>
  <c r="BJ39"/>
  <c r="BE54"/>
  <c r="AZ18"/>
  <c r="BJ84"/>
  <c r="BB41"/>
  <c r="AZ51"/>
  <c r="BK28"/>
  <c r="BB88"/>
  <c r="BA84"/>
  <c r="BL75"/>
  <c r="BC21"/>
  <c r="AY15"/>
  <c r="Q99"/>
  <c r="BJ11"/>
  <c r="BD32"/>
  <c r="AX91"/>
  <c r="AH91"/>
  <c r="BL35"/>
  <c r="AY66"/>
  <c r="BA37"/>
  <c r="BP19"/>
  <c r="AY33"/>
  <c r="BJ62"/>
  <c r="AH25"/>
  <c r="AX25"/>
  <c r="AY86"/>
  <c r="BE57"/>
  <c r="AZ14"/>
  <c r="BJ95"/>
  <c r="BB42"/>
  <c r="AZ47"/>
  <c r="BK20"/>
  <c r="BD30"/>
  <c r="BA80"/>
  <c r="BM33"/>
  <c r="BE71"/>
  <c r="F99"/>
  <c r="AY11"/>
  <c r="BK74"/>
  <c r="BE16"/>
  <c r="AX87"/>
  <c r="AH87"/>
  <c r="BL34"/>
  <c r="BB31"/>
  <c r="BA29"/>
  <c r="BK62"/>
  <c r="BD21"/>
  <c r="AY68"/>
  <c r="BC20"/>
  <c r="AZ30"/>
  <c r="BK95"/>
  <c r="BE42"/>
  <c r="AY59"/>
  <c r="BL61"/>
  <c r="BB45"/>
  <c r="AY52"/>
  <c r="BG60"/>
  <c r="BD28"/>
  <c r="BA19"/>
  <c r="BL87"/>
  <c r="BC62"/>
  <c r="BA16"/>
  <c r="BJ34"/>
  <c r="BE31"/>
  <c r="AH44"/>
  <c r="AX44"/>
  <c r="BL40"/>
  <c r="BC97"/>
  <c r="AH65"/>
  <c r="AX65"/>
  <c r="BD22"/>
  <c r="BF81"/>
  <c r="AZ46"/>
  <c r="AY54"/>
  <c r="BC60"/>
  <c r="AY42"/>
  <c r="BJ13"/>
  <c r="BD94"/>
  <c r="BA31"/>
  <c r="BL21"/>
  <c r="AY84"/>
  <c r="BA52"/>
  <c r="BK35"/>
  <c r="AZ74"/>
  <c r="AZ81"/>
  <c r="BL88"/>
  <c r="BA57"/>
  <c r="AH15"/>
  <c r="AX15"/>
  <c r="BJ23"/>
  <c r="AH74"/>
  <c r="AX74"/>
  <c r="AZ44"/>
  <c r="BB36"/>
  <c r="AX66"/>
  <c r="AH66"/>
  <c r="BK19"/>
  <c r="BC66"/>
  <c r="AZ32"/>
  <c r="BA54"/>
  <c r="BM31"/>
  <c r="BC35"/>
  <c r="BA47"/>
  <c r="BJ21"/>
  <c r="AX14"/>
  <c r="AH14"/>
  <c r="AX63"/>
  <c r="AH63"/>
  <c r="BK68"/>
  <c r="AY39"/>
  <c r="AH97"/>
  <c r="AX97"/>
  <c r="BD55"/>
  <c r="BA76"/>
  <c r="AZ39"/>
  <c r="BC19"/>
  <c r="AH90"/>
  <c r="AX90"/>
  <c r="AZ60"/>
  <c r="BE36"/>
  <c r="AZ78"/>
  <c r="BL57"/>
  <c r="BB39"/>
  <c r="AX24"/>
  <c r="AH24"/>
  <c r="BM82"/>
  <c r="BD58"/>
  <c r="BP21"/>
  <c r="BA50"/>
  <c r="BC34"/>
  <c r="BA43"/>
  <c r="BK71"/>
  <c r="BD75"/>
  <c r="AH59"/>
  <c r="AX59"/>
  <c r="BL62"/>
  <c r="BE64"/>
  <c r="AH93"/>
  <c r="AX93"/>
  <c r="BK40"/>
  <c r="BD35"/>
  <c r="AZ35"/>
  <c r="BM28"/>
  <c r="BE85"/>
  <c r="AZ56"/>
  <c r="BJ41"/>
  <c r="AY12"/>
  <c r="AY45"/>
  <c r="BL18"/>
  <c r="AX20"/>
  <c r="AH20"/>
  <c r="AY81"/>
  <c r="BD19"/>
  <c r="AY85"/>
  <c r="AX54"/>
  <c r="AH54"/>
  <c r="BJ58"/>
  <c r="BC40"/>
  <c r="AX76"/>
  <c r="AH76"/>
  <c r="BM62"/>
  <c r="BB64"/>
  <c r="BJ89"/>
  <c r="AZ97"/>
  <c r="BA86"/>
  <c r="BL94"/>
  <c r="AZ90"/>
  <c r="AY61"/>
  <c r="BJ18"/>
  <c r="AY55"/>
  <c r="BA93"/>
  <c r="BC95"/>
  <c r="AZ20"/>
  <c r="BN92"/>
  <c r="AI32"/>
  <c r="AJ32" s="1"/>
  <c r="AI79"/>
  <c r="AJ79" s="1"/>
  <c r="AI21"/>
  <c r="AJ21" s="1"/>
  <c r="AI61"/>
  <c r="AJ61" s="1"/>
  <c r="AI12"/>
  <c r="AJ12" s="1"/>
  <c r="AI88"/>
  <c r="AJ88" s="1"/>
  <c r="AI66"/>
  <c r="AJ66" s="1"/>
  <c r="AI56"/>
  <c r="AJ56" s="1"/>
  <c r="AI75"/>
  <c r="AJ75" s="1"/>
  <c r="AI76"/>
  <c r="AJ76" s="1"/>
  <c r="AI70"/>
  <c r="AJ70" s="1"/>
  <c r="AI39"/>
  <c r="AI27"/>
  <c r="AJ27" s="1"/>
  <c r="AI84"/>
  <c r="AJ84" s="1"/>
  <c r="AI23"/>
  <c r="AJ23" s="1"/>
  <c r="AI77"/>
  <c r="AJ77" s="1"/>
  <c r="AI71"/>
  <c r="AJ71" s="1"/>
  <c r="AI69"/>
  <c r="AJ69" s="1"/>
  <c r="AI37"/>
  <c r="AJ37" s="1"/>
  <c r="AI34"/>
  <c r="AJ34" s="1"/>
  <c r="AI43"/>
  <c r="AJ43" s="1"/>
  <c r="AI14"/>
  <c r="AJ14" s="1"/>
  <c r="AI41"/>
  <c r="AJ41" s="1"/>
  <c r="AI51"/>
  <c r="AJ51" s="1"/>
  <c r="AI89"/>
  <c r="AI94"/>
  <c r="AJ94" s="1"/>
  <c r="AI44"/>
  <c r="AJ44" s="1"/>
  <c r="AI83"/>
  <c r="AJ83" s="1"/>
  <c r="AI53"/>
  <c r="AJ53" s="1"/>
  <c r="AI96"/>
  <c r="AJ96" s="1"/>
  <c r="AI18"/>
  <c r="AJ18" s="1"/>
  <c r="AI36"/>
  <c r="AJ36" s="1"/>
  <c r="AI40"/>
  <c r="AJ40" s="1"/>
  <c r="AI80"/>
  <c r="AJ80" s="1"/>
  <c r="AI85"/>
  <c r="AI87"/>
  <c r="AI58"/>
  <c r="AJ58" s="1"/>
  <c r="AI35"/>
  <c r="AJ35" s="1"/>
  <c r="AI47"/>
  <c r="AJ47" s="1"/>
  <c r="AI90"/>
  <c r="AJ90" s="1"/>
  <c r="AI91"/>
  <c r="AJ91" s="1"/>
  <c r="AI63"/>
  <c r="AJ63" s="1"/>
  <c r="AI15"/>
  <c r="AJ15" s="1"/>
  <c r="AI73"/>
  <c r="AJ73" s="1"/>
  <c r="AI13"/>
  <c r="AI30"/>
  <c r="AJ30" s="1"/>
  <c r="AI26"/>
  <c r="AJ26" s="1"/>
  <c r="AI19"/>
  <c r="AI16"/>
  <c r="AI57"/>
  <c r="AI95"/>
  <c r="AJ95" s="1"/>
  <c r="AI59"/>
  <c r="AI60"/>
  <c r="AJ60" s="1"/>
  <c r="AI72"/>
  <c r="AI68"/>
  <c r="AI24"/>
  <c r="AJ24" s="1"/>
  <c r="AI29"/>
  <c r="AI42"/>
  <c r="AI92"/>
  <c r="AI74"/>
  <c r="AI54"/>
  <c r="AI78"/>
  <c r="AI52"/>
  <c r="AI31"/>
  <c r="AJ31" s="1"/>
  <c r="AI38"/>
  <c r="AI86"/>
  <c r="AJ86" s="1"/>
  <c r="AI20"/>
  <c r="AJ20" s="1"/>
  <c r="AI28"/>
  <c r="AJ28" s="1"/>
  <c r="AI55"/>
  <c r="AI97"/>
  <c r="AI48"/>
  <c r="AJ48" s="1"/>
  <c r="AI25"/>
  <c r="AI17"/>
  <c r="AJ17" s="1"/>
  <c r="AI50"/>
  <c r="AI11"/>
  <c r="AI46"/>
  <c r="AJ46" s="1"/>
  <c r="AI49"/>
  <c r="AJ49" s="1"/>
  <c r="AI62"/>
  <c r="AI45"/>
  <c r="AJ45" s="1"/>
  <c r="AI64"/>
  <c r="AI82"/>
  <c r="AI22"/>
  <c r="AJ22" s="1"/>
  <c r="AI93"/>
  <c r="AI81"/>
  <c r="AJ81" s="1"/>
  <c r="AI65"/>
  <c r="AI67"/>
  <c r="AI33"/>
  <c r="AJ33" s="1"/>
  <c r="BB73"/>
  <c r="BC37"/>
  <c r="BE37"/>
  <c r="BK37"/>
  <c r="BB37"/>
  <c r="BM37"/>
  <c r="BD37"/>
  <c r="BJ37"/>
  <c r="BC46"/>
  <c r="BL37"/>
  <c r="BD17"/>
  <c r="BK46"/>
  <c r="BB46"/>
  <c r="BM46"/>
  <c r="BD46"/>
  <c r="BJ46"/>
  <c r="BE80"/>
  <c r="BL46"/>
  <c r="BD80"/>
  <c r="BM80"/>
  <c r="BC80"/>
  <c r="BL80"/>
  <c r="BB80"/>
  <c r="BK80"/>
  <c r="BE77"/>
  <c r="BJ80"/>
  <c r="BB79"/>
  <c r="BM77"/>
  <c r="BC77"/>
  <c r="BL77"/>
  <c r="BB77"/>
  <c r="BK77"/>
  <c r="BB68"/>
  <c r="BJ77"/>
  <c r="BP68"/>
  <c r="BH68"/>
  <c r="BI68"/>
  <c r="BC68"/>
  <c r="BJ68"/>
  <c r="BC23"/>
  <c r="BI46"/>
  <c r="BB82"/>
  <c r="BP39"/>
  <c r="BB23"/>
  <c r="BE56"/>
  <c r="BD23"/>
  <c r="BD56"/>
  <c r="BE81"/>
  <c r="BE69"/>
  <c r="BD44"/>
  <c r="BC69"/>
  <c r="BC81"/>
  <c r="BO37"/>
  <c r="BC78"/>
  <c r="BC18"/>
  <c r="BN37"/>
  <c r="BD15"/>
  <c r="BP37"/>
  <c r="BB18"/>
  <c r="BO46"/>
  <c r="BH37"/>
  <c r="BG46"/>
  <c r="BN46"/>
  <c r="BI37"/>
  <c r="BP46"/>
  <c r="BH46"/>
  <c r="BI80"/>
  <c r="BP80"/>
  <c r="BH80"/>
  <c r="BO80"/>
  <c r="BB56"/>
  <c r="BN80"/>
  <c r="BF80"/>
  <c r="BI77"/>
  <c r="BP77"/>
  <c r="BH77"/>
  <c r="BO77"/>
  <c r="BG80"/>
  <c r="BN77"/>
  <c r="BF77"/>
  <c r="BL68"/>
  <c r="BD68"/>
  <c r="BM68"/>
  <c r="BE68"/>
  <c r="BN68"/>
  <c r="BG77"/>
  <c r="BO68"/>
  <c r="BG68"/>
  <c r="BO23"/>
  <c r="BG23"/>
  <c r="BI23"/>
  <c r="BN23"/>
  <c r="BF23"/>
  <c r="BP23"/>
  <c r="BH23"/>
  <c r="BI81"/>
  <c r="BP81"/>
  <c r="BN19"/>
  <c r="BF25"/>
  <c r="AZ25"/>
  <c r="BD81"/>
  <c r="BO28"/>
  <c r="BG18"/>
  <c r="BI18"/>
  <c r="BN18"/>
  <c r="BF18"/>
  <c r="BP18"/>
  <c r="BH18"/>
  <c r="BO32"/>
  <c r="BG32"/>
  <c r="BI32"/>
  <c r="BN32"/>
  <c r="BG81"/>
  <c r="BP32"/>
  <c r="BH32"/>
  <c r="BO35"/>
  <c r="BG35"/>
  <c r="BI35"/>
  <c r="BN35"/>
  <c r="BF35"/>
  <c r="BP35"/>
  <c r="BH35"/>
  <c r="BI97"/>
  <c r="BP97"/>
  <c r="BH97"/>
  <c r="BO97"/>
  <c r="BF32"/>
  <c r="BN97"/>
  <c r="BF97"/>
  <c r="BI88"/>
  <c r="BP88"/>
  <c r="BH88"/>
  <c r="BO88"/>
  <c r="BG88"/>
  <c r="BN88"/>
  <c r="BF88"/>
  <c r="BI85"/>
  <c r="BP85"/>
  <c r="BH85"/>
  <c r="BO85"/>
  <c r="BG85"/>
  <c r="BN85"/>
  <c r="BF85"/>
  <c r="BI94"/>
  <c r="BP94"/>
  <c r="BH94"/>
  <c r="BO94"/>
  <c r="BG94"/>
  <c r="BN94"/>
  <c r="BF94"/>
  <c r="BO21"/>
  <c r="BG21"/>
  <c r="BI21"/>
  <c r="BF19"/>
  <c r="BK32"/>
  <c r="BP36"/>
  <c r="BH21"/>
  <c r="BO64"/>
  <c r="BG64"/>
  <c r="BN64"/>
  <c r="BF64"/>
  <c r="BI64"/>
  <c r="BP64"/>
  <c r="BH64"/>
  <c r="BI89"/>
  <c r="BP89"/>
  <c r="BH89"/>
  <c r="BO89"/>
  <c r="BG89"/>
  <c r="BN89"/>
  <c r="BF89"/>
  <c r="BO41"/>
  <c r="BG41"/>
  <c r="BI41"/>
  <c r="BN41"/>
  <c r="BF41"/>
  <c r="BP41"/>
  <c r="BH41"/>
  <c r="BO65"/>
  <c r="BG65"/>
  <c r="BN65"/>
  <c r="BF65"/>
  <c r="BD48"/>
  <c r="BP65"/>
  <c r="BH65"/>
  <c r="BG11"/>
  <c r="N99"/>
  <c r="T99"/>
  <c r="BM11"/>
  <c r="X99"/>
  <c r="V99"/>
  <c r="BO11"/>
  <c r="BN11"/>
  <c r="U99"/>
  <c r="M99"/>
  <c r="BF11"/>
  <c r="BP11"/>
  <c r="W99"/>
  <c r="O99"/>
  <c r="BH11"/>
  <c r="BO31"/>
  <c r="BG31"/>
  <c r="BI31"/>
  <c r="BN31"/>
  <c r="BF31"/>
  <c r="BP31"/>
  <c r="BH31"/>
  <c r="BO40"/>
  <c r="BG40"/>
  <c r="BI40"/>
  <c r="BN40"/>
  <c r="BF40"/>
  <c r="BP40"/>
  <c r="BH40"/>
  <c r="AX55"/>
  <c r="AH55"/>
  <c r="BL36"/>
  <c r="BC87"/>
  <c r="AH89"/>
  <c r="AX89"/>
  <c r="BK49"/>
  <c r="BD34"/>
  <c r="AZ31"/>
  <c r="BM20"/>
  <c r="BE86"/>
  <c r="AZ52"/>
  <c r="BJ42"/>
  <c r="BD84"/>
  <c r="AY41"/>
  <c r="BL45"/>
  <c r="BE65"/>
  <c r="BG61"/>
  <c r="BP28"/>
  <c r="BH28"/>
  <c r="BC13"/>
  <c r="BI13"/>
  <c r="BM13"/>
  <c r="BK13"/>
  <c r="BN13"/>
  <c r="BF13"/>
  <c r="BP13"/>
  <c r="BH13"/>
  <c r="BI75"/>
  <c r="BP75"/>
  <c r="BH75"/>
  <c r="BO75"/>
  <c r="BG75"/>
  <c r="BN75"/>
  <c r="BF75"/>
  <c r="BO62"/>
  <c r="BG62"/>
  <c r="BN62"/>
  <c r="BF62"/>
  <c r="BG97"/>
  <c r="BP62"/>
  <c r="BH62"/>
  <c r="BO54"/>
  <c r="BG54"/>
  <c r="BI54"/>
  <c r="BN54"/>
  <c r="BF54"/>
  <c r="BP54"/>
  <c r="BH54"/>
  <c r="BI84"/>
  <c r="BP84"/>
  <c r="BH84"/>
  <c r="BO84"/>
  <c r="BG84"/>
  <c r="BN84"/>
  <c r="BF84"/>
  <c r="BO45"/>
  <c r="BG45"/>
  <c r="BI45"/>
  <c r="BN45"/>
  <c r="BF45"/>
  <c r="BP45"/>
  <c r="BH45"/>
  <c r="BO16"/>
  <c r="BG16"/>
  <c r="BI16"/>
  <c r="BO92"/>
  <c r="BB85"/>
  <c r="BH39"/>
  <c r="BO34"/>
  <c r="BG34"/>
  <c r="BI34"/>
  <c r="BN34"/>
  <c r="BF34"/>
  <c r="BP34"/>
  <c r="BH34"/>
  <c r="BO58"/>
  <c r="BK58"/>
  <c r="BN58"/>
  <c r="BF58"/>
  <c r="BI58"/>
  <c r="BP58"/>
  <c r="BH58"/>
  <c r="BO30"/>
  <c r="BG30"/>
  <c r="BI30"/>
  <c r="BN30"/>
  <c r="BF30"/>
  <c r="BP30"/>
  <c r="BH30"/>
  <c r="BI86"/>
  <c r="BP86"/>
  <c r="BH86"/>
  <c r="BO86"/>
  <c r="BI62"/>
  <c r="BN86"/>
  <c r="BF86"/>
  <c r="BO60"/>
  <c r="BK60"/>
  <c r="BN60"/>
  <c r="BF60"/>
  <c r="BI60"/>
  <c r="BP60"/>
  <c r="BH60"/>
  <c r="BI71"/>
  <c r="BP71"/>
  <c r="BH71"/>
  <c r="BO71"/>
  <c r="BG71"/>
  <c r="BN71"/>
  <c r="BF71"/>
  <c r="BI87"/>
  <c r="BP87"/>
  <c r="BH87"/>
  <c r="BO87"/>
  <c r="BG87"/>
  <c r="BN87"/>
  <c r="BF87"/>
  <c r="BO39"/>
  <c r="BG39"/>
  <c r="BI39"/>
  <c r="BB83"/>
  <c r="BF39"/>
  <c r="AY77"/>
  <c r="BM89"/>
  <c r="BF92"/>
  <c r="BG42"/>
  <c r="BI42"/>
  <c r="BN42"/>
  <c r="BF42"/>
  <c r="BP42"/>
  <c r="BH42"/>
  <c r="BO61"/>
  <c r="BK61"/>
  <c r="BN61"/>
  <c r="BF61"/>
  <c r="BI61"/>
  <c r="BP61"/>
  <c r="BH61"/>
  <c r="BI74"/>
  <c r="BP74"/>
  <c r="BH74"/>
  <c r="BO74"/>
  <c r="BG74"/>
  <c r="BN74"/>
  <c r="BF74"/>
  <c r="BN66"/>
  <c r="BJ66"/>
  <c r="BP66"/>
  <c r="BH66"/>
  <c r="BI66"/>
  <c r="BO66"/>
  <c r="BG66"/>
  <c r="BO49"/>
  <c r="BG49"/>
  <c r="BI49"/>
  <c r="BN49"/>
  <c r="BF49"/>
  <c r="BP49"/>
  <c r="BH49"/>
  <c r="BI82"/>
  <c r="BP82"/>
  <c r="BH82"/>
  <c r="BO82"/>
  <c r="BG82"/>
  <c r="BF79"/>
  <c r="BF82"/>
  <c r="BO20"/>
  <c r="BG20"/>
  <c r="BI20"/>
  <c r="BN20"/>
  <c r="BF20"/>
  <c r="BP20"/>
  <c r="BH20"/>
  <c r="BO25"/>
  <c r="BG25"/>
  <c r="BI25"/>
  <c r="BN25"/>
  <c r="BD43"/>
  <c r="BB84"/>
  <c r="BN81"/>
  <c r="BO33"/>
  <c r="BG33"/>
  <c r="BI33"/>
  <c r="BN33"/>
  <c r="BF33"/>
  <c r="BP33"/>
  <c r="BH33"/>
  <c r="BO36"/>
  <c r="BG36"/>
  <c r="BI36"/>
  <c r="BN36"/>
  <c r="BF36"/>
  <c r="BH15"/>
  <c r="BH36"/>
  <c r="BO57"/>
  <c r="BG57"/>
  <c r="BI57"/>
  <c r="BN57"/>
  <c r="BF57"/>
  <c r="BP57"/>
  <c r="BH57"/>
  <c r="BI95"/>
  <c r="BP95"/>
  <c r="BH95"/>
  <c r="BO95"/>
  <c r="BG95"/>
  <c r="BF78"/>
  <c r="BF95"/>
  <c r="BO55"/>
  <c r="BG55"/>
  <c r="BI55"/>
  <c r="BN55"/>
  <c r="BF55"/>
  <c r="BP55"/>
  <c r="BH55"/>
  <c r="BO22"/>
  <c r="BG22"/>
  <c r="BI22"/>
  <c r="BN22"/>
  <c r="BF22"/>
  <c r="BD50"/>
  <c r="BH22"/>
  <c r="BO59"/>
  <c r="BK59"/>
  <c r="BN59"/>
  <c r="BF59"/>
  <c r="BI59"/>
  <c r="BP59"/>
  <c r="BH59"/>
  <c r="BO19"/>
  <c r="BG19"/>
  <c r="BI19"/>
  <c r="BO81"/>
  <c r="BG69"/>
  <c r="BN39"/>
  <c r="BN16"/>
  <c r="BI65"/>
  <c r="BG92"/>
  <c r="BD52"/>
  <c r="BL52"/>
  <c r="BC52"/>
  <c r="BK52"/>
  <c r="BD67"/>
  <c r="BL67"/>
  <c r="BB26"/>
  <c r="BJ26"/>
  <c r="BB93"/>
  <c r="BJ93"/>
  <c r="BE93"/>
  <c r="BM93"/>
  <c r="BD73"/>
  <c r="BL73"/>
  <c r="BB24"/>
  <c r="BJ24"/>
  <c r="BL15"/>
  <c r="BC15"/>
  <c r="BK15"/>
  <c r="BE51"/>
  <c r="BM51"/>
  <c r="BB12"/>
  <c r="BJ12"/>
  <c r="BD29"/>
  <c r="BL29"/>
  <c r="BC29"/>
  <c r="BK29"/>
  <c r="BE17"/>
  <c r="BM17"/>
  <c r="BC72"/>
  <c r="BK72"/>
  <c r="BH43"/>
  <c r="BP43"/>
  <c r="BG43"/>
  <c r="BO43"/>
  <c r="BH91"/>
  <c r="BP91"/>
  <c r="BF47"/>
  <c r="BN47"/>
  <c r="BL44"/>
  <c r="BC44"/>
  <c r="BK44"/>
  <c r="BK12"/>
  <c r="BI12"/>
  <c r="BE67"/>
  <c r="BM67"/>
  <c r="BF90"/>
  <c r="BN90"/>
  <c r="BI90"/>
  <c r="BI53"/>
  <c r="BF50"/>
  <c r="BN50"/>
  <c r="BJ83"/>
  <c r="BE83"/>
  <c r="BM83"/>
  <c r="BE52"/>
  <c r="BM52"/>
  <c r="BB51"/>
  <c r="BJ51"/>
  <c r="BF16"/>
  <c r="BF46"/>
  <c r="BH47"/>
  <c r="BP47"/>
  <c r="BG47"/>
  <c r="BO47"/>
  <c r="BM56"/>
  <c r="BC56"/>
  <c r="BK78"/>
  <c r="BC67"/>
  <c r="BK67"/>
  <c r="BB67"/>
  <c r="BF67"/>
  <c r="BD79"/>
  <c r="BL79"/>
  <c r="BB14"/>
  <c r="BJ14"/>
  <c r="BH50"/>
  <c r="BP50"/>
  <c r="BG50"/>
  <c r="BO50"/>
  <c r="BH96"/>
  <c r="BP96"/>
  <c r="BJ69"/>
  <c r="BD51"/>
  <c r="BL51"/>
  <c r="BC51"/>
  <c r="BK51"/>
  <c r="BE26"/>
  <c r="BM26"/>
  <c r="BC76"/>
  <c r="BK76"/>
  <c r="BH17"/>
  <c r="BP17"/>
  <c r="BG17"/>
  <c r="BO17"/>
  <c r="BI24"/>
  <c r="BI63"/>
  <c r="BF91"/>
  <c r="BN91"/>
  <c r="BI91"/>
  <c r="BM69"/>
  <c r="BG37"/>
  <c r="BJ56"/>
  <c r="BH48"/>
  <c r="BP48"/>
  <c r="BG48"/>
  <c r="BO48"/>
  <c r="BH72"/>
  <c r="BP72"/>
  <c r="BG73"/>
  <c r="BO73"/>
  <c r="BH53"/>
  <c r="BP53"/>
  <c r="BG53"/>
  <c r="BO53"/>
  <c r="BI47"/>
  <c r="BG96"/>
  <c r="BO96"/>
  <c r="BF68"/>
  <c r="BH63"/>
  <c r="BP63"/>
  <c r="BG63"/>
  <c r="BO63"/>
  <c r="BI38"/>
  <c r="BF43"/>
  <c r="BN43"/>
  <c r="BL56"/>
  <c r="BD69"/>
  <c r="BK56"/>
  <c r="BE15"/>
  <c r="BM15"/>
  <c r="BB44"/>
  <c r="BJ44"/>
  <c r="BF73"/>
  <c r="BN73"/>
  <c r="BI73"/>
  <c r="BI27"/>
  <c r="BG90"/>
  <c r="BO90"/>
  <c r="BF96"/>
  <c r="BN96"/>
  <c r="BI96"/>
  <c r="BL78"/>
  <c r="BC83"/>
  <c r="BK83"/>
  <c r="BH26"/>
  <c r="BP26"/>
  <c r="BG26"/>
  <c r="BO26"/>
  <c r="BO14"/>
  <c r="BM14"/>
  <c r="BG70"/>
  <c r="BO70"/>
  <c r="BH24"/>
  <c r="BP24"/>
  <c r="BG24"/>
  <c r="BO24"/>
  <c r="BH90"/>
  <c r="BP90"/>
  <c r="BF38"/>
  <c r="BN38"/>
  <c r="BP12"/>
  <c r="BM12"/>
  <c r="BG12"/>
  <c r="BH76"/>
  <c r="BP76"/>
  <c r="BG79"/>
  <c r="BO79"/>
  <c r="BF72"/>
  <c r="BN72"/>
  <c r="BI72"/>
  <c r="BF63"/>
  <c r="BN63"/>
  <c r="BF27"/>
  <c r="BN27"/>
  <c r="BH12"/>
  <c r="BF70"/>
  <c r="BN70"/>
  <c r="BI70"/>
  <c r="BH93"/>
  <c r="BP93"/>
  <c r="BF17"/>
  <c r="BN17"/>
  <c r="BH38"/>
  <c r="BP38"/>
  <c r="BG38"/>
  <c r="BO38"/>
  <c r="BI50"/>
  <c r="BG91"/>
  <c r="BO91"/>
  <c r="BN79"/>
  <c r="BI79"/>
  <c r="BI29"/>
  <c r="BF48"/>
  <c r="BN48"/>
  <c r="BH27"/>
  <c r="BP27"/>
  <c r="BG27"/>
  <c r="BO27"/>
  <c r="BI43"/>
  <c r="BF53"/>
  <c r="BN53"/>
  <c r="BN78"/>
  <c r="BI78"/>
  <c r="BI44"/>
  <c r="BF52"/>
  <c r="BN52"/>
  <c r="BH14"/>
  <c r="BP14"/>
  <c r="BG14"/>
  <c r="BI48"/>
  <c r="BG93"/>
  <c r="BO93"/>
  <c r="BO69"/>
  <c r="BH69"/>
  <c r="BP69"/>
  <c r="BH83"/>
  <c r="BP83"/>
  <c r="BF15"/>
  <c r="BN15"/>
  <c r="BF76"/>
  <c r="BN76"/>
  <c r="BI76"/>
  <c r="BH70"/>
  <c r="BP70"/>
  <c r="BF29"/>
  <c r="BN29"/>
  <c r="BI92"/>
  <c r="BP92"/>
  <c r="BH92"/>
  <c r="BN21"/>
  <c r="BH81"/>
  <c r="BG86"/>
  <c r="BD78"/>
  <c r="BD26"/>
  <c r="BB90"/>
  <c r="BH52"/>
  <c r="BP52"/>
  <c r="BG52"/>
  <c r="BO52"/>
  <c r="BH67"/>
  <c r="BP67"/>
  <c r="BF26"/>
  <c r="BN26"/>
  <c r="BF93"/>
  <c r="BN93"/>
  <c r="BI93"/>
  <c r="BH73"/>
  <c r="BP73"/>
  <c r="BF24"/>
  <c r="BN24"/>
  <c r="BP15"/>
  <c r="BG15"/>
  <c r="BO15"/>
  <c r="BI51"/>
  <c r="BF12"/>
  <c r="BN12"/>
  <c r="BH29"/>
  <c r="BP29"/>
  <c r="BG29"/>
  <c r="BO29"/>
  <c r="BI17"/>
  <c r="BG72"/>
  <c r="BO72"/>
  <c r="BL43"/>
  <c r="BC43"/>
  <c r="BK43"/>
  <c r="BD91"/>
  <c r="BL91"/>
  <c r="BB47"/>
  <c r="BJ47"/>
  <c r="BH44"/>
  <c r="BP44"/>
  <c r="BG44"/>
  <c r="BO44"/>
  <c r="BO12"/>
  <c r="BI67"/>
  <c r="BJ90"/>
  <c r="BE90"/>
  <c r="BM90"/>
  <c r="BE53"/>
  <c r="BM53"/>
  <c r="BB50"/>
  <c r="BJ50"/>
  <c r="BF83"/>
  <c r="BN83"/>
  <c r="BI83"/>
  <c r="BI52"/>
  <c r="BF51"/>
  <c r="BN51"/>
  <c r="BD12"/>
  <c r="BD47"/>
  <c r="BL47"/>
  <c r="BC47"/>
  <c r="BK47"/>
  <c r="BI56"/>
  <c r="BG78"/>
  <c r="BO78"/>
  <c r="BG67"/>
  <c r="BO67"/>
  <c r="BJ67"/>
  <c r="BN67"/>
  <c r="BH79"/>
  <c r="BP79"/>
  <c r="BF14"/>
  <c r="BN14"/>
  <c r="BL50"/>
  <c r="BC50"/>
  <c r="BK50"/>
  <c r="BD96"/>
  <c r="BL96"/>
  <c r="BF69"/>
  <c r="BN69"/>
  <c r="BH51"/>
  <c r="BP51"/>
  <c r="BG51"/>
  <c r="BO51"/>
  <c r="BI26"/>
  <c r="BG76"/>
  <c r="BO76"/>
  <c r="BL17"/>
  <c r="BC17"/>
  <c r="BK17"/>
  <c r="BE24"/>
  <c r="BM24"/>
  <c r="BE63"/>
  <c r="BM63"/>
  <c r="BB91"/>
  <c r="BJ91"/>
  <c r="BE91"/>
  <c r="BM91"/>
  <c r="BI69"/>
  <c r="BF56"/>
  <c r="BN56"/>
  <c r="BL48"/>
  <c r="BC48"/>
  <c r="BK48"/>
  <c r="BD72"/>
  <c r="BL72"/>
  <c r="BC73"/>
  <c r="BK73"/>
  <c r="BD53"/>
  <c r="BL53"/>
  <c r="BC53"/>
  <c r="BK53"/>
  <c r="BE47"/>
  <c r="BM47"/>
  <c r="BC96"/>
  <c r="BK96"/>
  <c r="BB69"/>
  <c r="BD63"/>
  <c r="BL63"/>
  <c r="BC63"/>
  <c r="BK63"/>
  <c r="BE38"/>
  <c r="BM38"/>
  <c r="BB43"/>
  <c r="BJ43"/>
  <c r="BH56"/>
  <c r="BP56"/>
  <c r="BG56"/>
  <c r="BO56"/>
  <c r="BI15"/>
  <c r="BF44"/>
  <c r="BN44"/>
  <c r="BJ73"/>
  <c r="BE73"/>
  <c r="BM73"/>
  <c r="BE27"/>
  <c r="BM27"/>
  <c r="BC90"/>
  <c r="BK90"/>
  <c r="BB96"/>
  <c r="BJ96"/>
  <c r="BE96"/>
  <c r="BM96"/>
  <c r="BH78"/>
  <c r="BP78"/>
  <c r="BG83"/>
  <c r="BO83"/>
  <c r="BL26"/>
  <c r="BC26"/>
  <c r="BK26"/>
  <c r="BK14"/>
  <c r="BE14"/>
  <c r="BC70"/>
  <c r="BK70"/>
  <c r="BD24"/>
  <c r="BL24"/>
  <c r="BC24"/>
  <c r="BK24"/>
  <c r="BD90"/>
  <c r="BL90"/>
  <c r="BB38"/>
  <c r="BJ38"/>
  <c r="BL12"/>
  <c r="BE12"/>
  <c r="BC12"/>
  <c r="BD76"/>
  <c r="BL76"/>
  <c r="BC79"/>
  <c r="BK79"/>
  <c r="BB72"/>
  <c r="BJ72"/>
  <c r="BE72"/>
  <c r="BM72"/>
  <c r="BB63"/>
  <c r="BJ63"/>
  <c r="BB27"/>
  <c r="BJ27"/>
  <c r="BF21"/>
  <c r="BB70"/>
  <c r="BJ70"/>
  <c r="BE70"/>
  <c r="BM70"/>
  <c r="BD93"/>
  <c r="BL93"/>
  <c r="BB17"/>
  <c r="BJ17"/>
  <c r="BD38"/>
  <c r="BL38"/>
  <c r="BC38"/>
  <c r="BK38"/>
  <c r="BE50"/>
  <c r="BM50"/>
  <c r="BC91"/>
  <c r="BK91"/>
  <c r="BJ79"/>
  <c r="BE79"/>
  <c r="BM79"/>
  <c r="BE29"/>
  <c r="BM29"/>
  <c r="BB48"/>
  <c r="BJ48"/>
  <c r="BD27"/>
  <c r="BL27"/>
  <c r="BC27"/>
  <c r="BK27"/>
  <c r="BE43"/>
  <c r="BM43"/>
  <c r="BB53"/>
  <c r="BJ53"/>
  <c r="BJ78"/>
  <c r="BE78"/>
  <c r="BM78"/>
  <c r="BE44"/>
  <c r="BM44"/>
  <c r="BB52"/>
  <c r="BJ52"/>
  <c r="BD14"/>
  <c r="BL14"/>
  <c r="BI14"/>
  <c r="BC14"/>
  <c r="BE48"/>
  <c r="BM48"/>
  <c r="BC93"/>
  <c r="BK93"/>
  <c r="BK69"/>
  <c r="BF37"/>
  <c r="BL69"/>
  <c r="BD83"/>
  <c r="BL83"/>
  <c r="BB15"/>
  <c r="BJ15"/>
  <c r="BB76"/>
  <c r="BJ76"/>
  <c r="BE76"/>
  <c r="BM76"/>
  <c r="BD70"/>
  <c r="BL70"/>
  <c r="BB29"/>
  <c r="BJ29"/>
  <c r="AD81" l="1"/>
  <c r="AF81" s="1"/>
  <c r="AN81"/>
  <c r="AL81"/>
  <c r="AK81"/>
  <c r="AM81"/>
  <c r="AC81"/>
  <c r="AE81" s="1"/>
  <c r="AO81"/>
  <c r="AC22"/>
  <c r="AE22" s="1"/>
  <c r="AN22"/>
  <c r="AD22"/>
  <c r="AF22" s="1"/>
  <c r="AL22"/>
  <c r="AO22"/>
  <c r="AK22"/>
  <c r="AM22"/>
  <c r="AN46"/>
  <c r="AC46"/>
  <c r="AE46" s="1"/>
  <c r="AD46"/>
  <c r="AF46" s="1"/>
  <c r="AL46"/>
  <c r="AM46"/>
  <c r="AO46"/>
  <c r="AK46"/>
  <c r="AL28"/>
  <c r="AN28"/>
  <c r="AO28"/>
  <c r="AD28"/>
  <c r="AF28" s="1"/>
  <c r="AK28"/>
  <c r="AC28"/>
  <c r="AE28" s="1"/>
  <c r="AM28"/>
  <c r="AM86"/>
  <c r="AN86"/>
  <c r="AO86"/>
  <c r="AL86"/>
  <c r="AK86"/>
  <c r="AD86"/>
  <c r="AF86" s="1"/>
  <c r="AC86"/>
  <c r="AE86" s="1"/>
  <c r="AD31"/>
  <c r="AF31" s="1"/>
  <c r="AK31"/>
  <c r="AN31"/>
  <c r="AO31"/>
  <c r="AL31"/>
  <c r="AM31"/>
  <c r="AC31"/>
  <c r="AE31" s="1"/>
  <c r="AO24"/>
  <c r="AK24"/>
  <c r="AM24"/>
  <c r="AB24" s="1"/>
  <c r="AV24" s="1"/>
  <c r="AD24"/>
  <c r="AF24" s="1"/>
  <c r="AN24"/>
  <c r="AC24"/>
  <c r="AE24" s="1"/>
  <c r="AL24"/>
  <c r="AM30"/>
  <c r="AN30"/>
  <c r="AO30"/>
  <c r="AC30"/>
  <c r="AE30" s="1"/>
  <c r="AK30"/>
  <c r="AD30"/>
  <c r="AF30" s="1"/>
  <c r="AL30"/>
  <c r="AC73"/>
  <c r="AE73" s="1"/>
  <c r="AD73"/>
  <c r="AF73" s="1"/>
  <c r="AK73"/>
  <c r="AN73"/>
  <c r="AM73"/>
  <c r="AL73"/>
  <c r="AO73"/>
  <c r="AK63"/>
  <c r="AC63"/>
  <c r="AE63" s="1"/>
  <c r="AM63"/>
  <c r="AL63"/>
  <c r="AO63"/>
  <c r="AN63"/>
  <c r="AD63"/>
  <c r="AF63" s="1"/>
  <c r="AL90"/>
  <c r="AD90"/>
  <c r="AF90" s="1"/>
  <c r="AN90"/>
  <c r="AM90"/>
  <c r="AK90"/>
  <c r="AC90"/>
  <c r="AE90" s="1"/>
  <c r="AO90"/>
  <c r="AM35"/>
  <c r="AO35"/>
  <c r="AK35"/>
  <c r="AN35"/>
  <c r="AD35"/>
  <c r="AF35" s="1"/>
  <c r="AC35"/>
  <c r="AE35" s="1"/>
  <c r="AL35"/>
  <c r="AK80"/>
  <c r="AO80"/>
  <c r="AL80"/>
  <c r="AN80"/>
  <c r="AM80"/>
  <c r="AD80"/>
  <c r="AF80" s="1"/>
  <c r="AC80"/>
  <c r="AE80" s="1"/>
  <c r="AL36"/>
  <c r="AC36"/>
  <c r="AE36" s="1"/>
  <c r="AN36"/>
  <c r="AD36"/>
  <c r="AF36" s="1"/>
  <c r="AM36"/>
  <c r="AK36"/>
  <c r="AO36"/>
  <c r="AC96"/>
  <c r="AE96" s="1"/>
  <c r="AD96"/>
  <c r="AF96" s="1"/>
  <c r="AK96"/>
  <c r="AN96"/>
  <c r="AM96"/>
  <c r="AL96"/>
  <c r="AO96"/>
  <c r="AD83"/>
  <c r="AF83" s="1"/>
  <c r="AC83"/>
  <c r="AE83" s="1"/>
  <c r="AL83"/>
  <c r="AK83"/>
  <c r="AM83"/>
  <c r="AO83"/>
  <c r="AN83"/>
  <c r="AO94"/>
  <c r="AL94"/>
  <c r="AD94"/>
  <c r="AF94" s="1"/>
  <c r="AC94"/>
  <c r="AE94" s="1"/>
  <c r="AM94"/>
  <c r="AK94"/>
  <c r="AN94"/>
  <c r="AN51"/>
  <c r="AK51"/>
  <c r="AL51"/>
  <c r="AO51"/>
  <c r="AM51"/>
  <c r="AD51"/>
  <c r="AF51" s="1"/>
  <c r="AC51"/>
  <c r="AE51" s="1"/>
  <c r="AL14"/>
  <c r="AK14"/>
  <c r="AO14"/>
  <c r="AN14"/>
  <c r="AC14"/>
  <c r="AE14" s="1"/>
  <c r="AD14"/>
  <c r="AF14" s="1"/>
  <c r="AM14"/>
  <c r="AC34"/>
  <c r="AE34" s="1"/>
  <c r="AD34"/>
  <c r="AF34" s="1"/>
  <c r="AK34"/>
  <c r="AM34"/>
  <c r="AL34"/>
  <c r="AO34"/>
  <c r="AN34"/>
  <c r="AL69"/>
  <c r="AC69"/>
  <c r="AE69" s="1"/>
  <c r="AM69"/>
  <c r="AK69"/>
  <c r="AN69"/>
  <c r="AO69"/>
  <c r="AD69"/>
  <c r="AF69" s="1"/>
  <c r="AC77"/>
  <c r="AE77" s="1"/>
  <c r="AO77"/>
  <c r="AL77"/>
  <c r="AM77"/>
  <c r="AK77"/>
  <c r="AD77"/>
  <c r="AF77" s="1"/>
  <c r="AN77"/>
  <c r="AL84"/>
  <c r="AO84"/>
  <c r="AM84"/>
  <c r="AK84"/>
  <c r="AD84"/>
  <c r="AF84" s="1"/>
  <c r="AN84"/>
  <c r="AC84"/>
  <c r="AE84" s="1"/>
  <c r="AC76"/>
  <c r="AE76" s="1"/>
  <c r="AN76"/>
  <c r="AO76"/>
  <c r="AK76"/>
  <c r="AM76"/>
  <c r="AL76"/>
  <c r="AD76"/>
  <c r="AF76" s="1"/>
  <c r="AM56"/>
  <c r="AD56"/>
  <c r="AF56" s="1"/>
  <c r="AK56"/>
  <c r="AO56"/>
  <c r="AC56"/>
  <c r="AE56" s="1"/>
  <c r="AN56"/>
  <c r="AL56"/>
  <c r="AA56" s="1"/>
  <c r="AU56" s="1"/>
  <c r="AN88"/>
  <c r="AM88"/>
  <c r="AL88"/>
  <c r="AK88"/>
  <c r="AD88"/>
  <c r="AF88" s="1"/>
  <c r="AC88"/>
  <c r="AE88" s="1"/>
  <c r="AO88"/>
  <c r="AN61"/>
  <c r="AM61"/>
  <c r="AO61"/>
  <c r="AD61"/>
  <c r="AF61" s="1"/>
  <c r="AK61"/>
  <c r="AC61"/>
  <c r="AE61" s="1"/>
  <c r="AL61"/>
  <c r="AC79"/>
  <c r="AE79" s="1"/>
  <c r="AM79"/>
  <c r="AL79"/>
  <c r="AD79"/>
  <c r="AF79" s="1"/>
  <c r="AK79"/>
  <c r="AN79"/>
  <c r="AO79"/>
  <c r="AJ54"/>
  <c r="AJ93"/>
  <c r="AJ59"/>
  <c r="AJ87"/>
  <c r="AJ25"/>
  <c r="AJ29"/>
  <c r="AJ13"/>
  <c r="AJ72"/>
  <c r="AJ42"/>
  <c r="AJ52"/>
  <c r="AJ19"/>
  <c r="AJ50"/>
  <c r="AJ92"/>
  <c r="AJ85"/>
  <c r="AJ57"/>
  <c r="AJ62"/>
  <c r="AJ78"/>
  <c r="AJ39"/>
  <c r="AN33"/>
  <c r="AK33"/>
  <c r="AD33"/>
  <c r="AF33" s="1"/>
  <c r="AM33"/>
  <c r="AL33"/>
  <c r="AC33"/>
  <c r="AE33" s="1"/>
  <c r="AO33"/>
  <c r="AC45"/>
  <c r="AE45" s="1"/>
  <c r="AO45"/>
  <c r="AN45"/>
  <c r="AK45"/>
  <c r="AD45"/>
  <c r="AF45" s="1"/>
  <c r="AL45"/>
  <c r="AM45"/>
  <c r="AC49"/>
  <c r="AE49" s="1"/>
  <c r="AN49"/>
  <c r="AO49"/>
  <c r="AM49"/>
  <c r="AL49"/>
  <c r="AD49"/>
  <c r="AF49" s="1"/>
  <c r="AK49"/>
  <c r="AM17"/>
  <c r="AK17"/>
  <c r="AO17"/>
  <c r="AN17"/>
  <c r="AC17"/>
  <c r="AE17" s="1"/>
  <c r="AL17"/>
  <c r="AD17"/>
  <c r="AF17" s="1"/>
  <c r="AL48"/>
  <c r="AM48"/>
  <c r="AC48"/>
  <c r="AE48" s="1"/>
  <c r="AD48"/>
  <c r="AF48" s="1"/>
  <c r="AO48"/>
  <c r="AN48"/>
  <c r="AK48"/>
  <c r="AL20"/>
  <c r="AK20"/>
  <c r="AD20"/>
  <c r="AF20" s="1"/>
  <c r="AM20"/>
  <c r="AC20"/>
  <c r="AE20" s="1"/>
  <c r="AN20"/>
  <c r="AO20"/>
  <c r="AO60"/>
  <c r="AL60"/>
  <c r="AK60"/>
  <c r="AM60"/>
  <c r="AD60"/>
  <c r="AF60" s="1"/>
  <c r="AN60"/>
  <c r="AC60"/>
  <c r="AE60" s="1"/>
  <c r="AD95"/>
  <c r="AF95" s="1"/>
  <c r="AC95"/>
  <c r="AE95" s="1"/>
  <c r="AO95"/>
  <c r="AK95"/>
  <c r="Z95" s="1"/>
  <c r="AT95" s="1"/>
  <c r="AN95"/>
  <c r="AL95"/>
  <c r="AM95"/>
  <c r="AO26"/>
  <c r="AK26"/>
  <c r="AC26"/>
  <c r="AE26" s="1"/>
  <c r="AL26"/>
  <c r="AM26"/>
  <c r="AN26"/>
  <c r="AD26"/>
  <c r="AF26" s="1"/>
  <c r="AN15"/>
  <c r="AD15"/>
  <c r="AF15" s="1"/>
  <c r="AK15"/>
  <c r="AM15"/>
  <c r="AO15"/>
  <c r="AL15"/>
  <c r="AC15"/>
  <c r="AE15" s="1"/>
  <c r="AD91"/>
  <c r="AF91" s="1"/>
  <c r="AL91"/>
  <c r="AC91"/>
  <c r="AE91" s="1"/>
  <c r="AO91"/>
  <c r="AK91"/>
  <c r="AN91"/>
  <c r="AM91"/>
  <c r="AK47"/>
  <c r="AC47"/>
  <c r="AE47" s="1"/>
  <c r="AD47"/>
  <c r="AF47" s="1"/>
  <c r="AO47"/>
  <c r="AL47"/>
  <c r="AM47"/>
  <c r="AN47"/>
  <c r="AM58"/>
  <c r="AO58"/>
  <c r="AD58"/>
  <c r="AF58" s="1"/>
  <c r="AC58"/>
  <c r="AE58" s="1"/>
  <c r="AK58"/>
  <c r="AL58"/>
  <c r="AN58"/>
  <c r="AK40"/>
  <c r="AD40"/>
  <c r="AF40" s="1"/>
  <c r="AO40"/>
  <c r="AC40"/>
  <c r="AE40" s="1"/>
  <c r="AN40"/>
  <c r="AL40"/>
  <c r="AM40"/>
  <c r="AC18"/>
  <c r="AE18" s="1"/>
  <c r="AK18"/>
  <c r="AL18"/>
  <c r="AD18"/>
  <c r="AF18" s="1"/>
  <c r="AM18"/>
  <c r="AO18"/>
  <c r="AN18"/>
  <c r="AL53"/>
  <c r="AN53"/>
  <c r="AO53"/>
  <c r="AK53"/>
  <c r="AC53"/>
  <c r="AE53" s="1"/>
  <c r="AM53"/>
  <c r="AD53"/>
  <c r="AF53" s="1"/>
  <c r="AC44"/>
  <c r="AE44" s="1"/>
  <c r="AO44"/>
  <c r="AN44"/>
  <c r="AM44"/>
  <c r="AK44"/>
  <c r="AD44"/>
  <c r="AF44" s="1"/>
  <c r="AL44"/>
  <c r="AK41"/>
  <c r="AL41"/>
  <c r="AC41"/>
  <c r="AE41" s="1"/>
  <c r="AN41"/>
  <c r="AM41"/>
  <c r="AD41"/>
  <c r="AF41" s="1"/>
  <c r="AO41"/>
  <c r="AN43"/>
  <c r="AM43"/>
  <c r="AO43" s="1"/>
  <c r="AC43"/>
  <c r="AE43" s="1"/>
  <c r="AD43"/>
  <c r="AF43" s="1"/>
  <c r="AL43"/>
  <c r="AK43"/>
  <c r="AL37"/>
  <c r="AO37"/>
  <c r="AN37"/>
  <c r="AK37"/>
  <c r="AD37"/>
  <c r="AF37" s="1"/>
  <c r="AM37"/>
  <c r="AC37"/>
  <c r="AE37" s="1"/>
  <c r="AL71"/>
  <c r="AC71"/>
  <c r="AE71" s="1"/>
  <c r="AK71"/>
  <c r="AN71"/>
  <c r="AO71"/>
  <c r="AD71"/>
  <c r="AF71" s="1"/>
  <c r="AM71"/>
  <c r="AD23"/>
  <c r="AF23" s="1"/>
  <c r="AC23"/>
  <c r="AE23" s="1"/>
  <c r="AL23"/>
  <c r="AO23"/>
  <c r="AM23"/>
  <c r="AN23"/>
  <c r="AK23"/>
  <c r="AL27"/>
  <c r="AO27"/>
  <c r="AM27"/>
  <c r="AN27"/>
  <c r="AC27"/>
  <c r="AE27" s="1"/>
  <c r="AK27"/>
  <c r="AD27"/>
  <c r="AF27" s="1"/>
  <c r="AD70"/>
  <c r="AF70" s="1"/>
  <c r="AO70"/>
  <c r="AK70"/>
  <c r="AM70"/>
  <c r="AL70"/>
  <c r="AN70"/>
  <c r="AC70"/>
  <c r="AE70" s="1"/>
  <c r="AM75"/>
  <c r="AN75"/>
  <c r="AO75"/>
  <c r="AC75"/>
  <c r="AE75" s="1"/>
  <c r="AL75"/>
  <c r="AD75"/>
  <c r="AF75" s="1"/>
  <c r="AK75"/>
  <c r="AN66"/>
  <c r="AL66"/>
  <c r="AK66"/>
  <c r="AM66"/>
  <c r="AC66"/>
  <c r="AE66" s="1"/>
  <c r="AD66"/>
  <c r="AF66" s="1"/>
  <c r="AO66"/>
  <c r="AD12"/>
  <c r="AF12" s="1"/>
  <c r="AM12"/>
  <c r="AC12"/>
  <c r="AE12" s="1"/>
  <c r="AO12"/>
  <c r="AB12" s="1"/>
  <c r="AV12" s="1"/>
  <c r="AK12"/>
  <c r="AL12"/>
  <c r="AA12" s="1"/>
  <c r="AU12" s="1"/>
  <c r="AN12"/>
  <c r="AL21"/>
  <c r="AD21"/>
  <c r="AF21" s="1"/>
  <c r="AM21"/>
  <c r="AO21"/>
  <c r="AC21"/>
  <c r="AE21" s="1"/>
  <c r="AK21"/>
  <c r="AN21"/>
  <c r="AC32"/>
  <c r="AE32" s="1"/>
  <c r="AL32"/>
  <c r="AM32"/>
  <c r="AN32"/>
  <c r="AD32"/>
  <c r="AF32" s="1"/>
  <c r="AO32"/>
  <c r="AK32"/>
  <c r="AJ55"/>
  <c r="AJ89"/>
  <c r="AJ97"/>
  <c r="AJ74"/>
  <c r="AJ65"/>
  <c r="AJ82"/>
  <c r="AJ38"/>
  <c r="AJ16"/>
  <c r="Z99"/>
  <c r="AJ11"/>
  <c r="AJ64"/>
  <c r="AJ67"/>
  <c r="AJ68"/>
  <c r="AO68" l="1"/>
  <c r="AD68"/>
  <c r="AF68" s="1"/>
  <c r="AK68"/>
  <c r="AN68"/>
  <c r="AC68"/>
  <c r="AE68" s="1"/>
  <c r="AL68"/>
  <c r="AM68"/>
  <c r="AC65"/>
  <c r="AE65" s="1"/>
  <c r="AN65"/>
  <c r="AL65"/>
  <c r="AO65"/>
  <c r="AD65"/>
  <c r="AF65" s="1"/>
  <c r="AK65"/>
  <c r="AM65"/>
  <c r="AD55"/>
  <c r="AF55" s="1"/>
  <c r="AN55"/>
  <c r="AL55"/>
  <c r="AM55"/>
  <c r="AK55"/>
  <c r="AO55"/>
  <c r="AC55"/>
  <c r="AE55" s="1"/>
  <c r="AA27"/>
  <c r="AU27" s="1"/>
  <c r="AB27"/>
  <c r="AV27" s="1"/>
  <c r="Z27"/>
  <c r="AT27" s="1"/>
  <c r="AA47"/>
  <c r="AU47" s="1"/>
  <c r="Z47"/>
  <c r="AT47" s="1"/>
  <c r="AB47"/>
  <c r="AV47" s="1"/>
  <c r="AA26"/>
  <c r="AU26" s="1"/>
  <c r="Z26"/>
  <c r="AT26" s="1"/>
  <c r="AB26"/>
  <c r="AV26" s="1"/>
  <c r="Z60"/>
  <c r="AT60" s="1"/>
  <c r="AB60"/>
  <c r="AV60" s="1"/>
  <c r="AA60"/>
  <c r="AU60" s="1"/>
  <c r="AB48"/>
  <c r="AV48" s="1"/>
  <c r="AA48"/>
  <c r="AU48" s="1"/>
  <c r="Z48"/>
  <c r="AT48" s="1"/>
  <c r="AA49"/>
  <c r="AU49" s="1"/>
  <c r="AB49"/>
  <c r="AV49" s="1"/>
  <c r="Z49"/>
  <c r="AT49" s="1"/>
  <c r="AB45"/>
  <c r="AV45" s="1"/>
  <c r="AA45"/>
  <c r="AU45" s="1"/>
  <c r="Z45"/>
  <c r="AT45" s="1"/>
  <c r="AB33"/>
  <c r="AV33" s="1"/>
  <c r="AA33"/>
  <c r="AU33" s="1"/>
  <c r="Z33"/>
  <c r="AT33" s="1"/>
  <c r="AD78"/>
  <c r="AF78" s="1"/>
  <c r="AM78"/>
  <c r="AK78"/>
  <c r="AL78"/>
  <c r="AC78"/>
  <c r="AE78" s="1"/>
  <c r="AO78"/>
  <c r="AN78"/>
  <c r="AC57"/>
  <c r="AE57" s="1"/>
  <c r="AK57"/>
  <c r="AD57"/>
  <c r="AF57" s="1"/>
  <c r="AM57"/>
  <c r="AO57"/>
  <c r="AN57"/>
  <c r="AL57"/>
  <c r="AD92"/>
  <c r="AF92" s="1"/>
  <c r="AK92"/>
  <c r="AL92"/>
  <c r="AN92"/>
  <c r="AM92"/>
  <c r="AC92"/>
  <c r="AE92" s="1"/>
  <c r="AO92"/>
  <c r="AD19"/>
  <c r="AF19" s="1"/>
  <c r="AC19"/>
  <c r="AE19" s="1"/>
  <c r="AM19"/>
  <c r="AL19"/>
  <c r="AN19"/>
  <c r="AK19"/>
  <c r="AO19"/>
  <c r="AD42"/>
  <c r="AF42" s="1"/>
  <c r="AL42"/>
  <c r="AM42"/>
  <c r="AO42"/>
  <c r="AN42"/>
  <c r="AK42"/>
  <c r="AC42"/>
  <c r="AE42" s="1"/>
  <c r="AC13"/>
  <c r="AE13" s="1"/>
  <c r="AD13"/>
  <c r="AF13" s="1"/>
  <c r="AO13"/>
  <c r="AL13"/>
  <c r="AK13"/>
  <c r="AM13"/>
  <c r="AN13"/>
  <c r="AL25"/>
  <c r="AC25"/>
  <c r="AE25" s="1"/>
  <c r="AK25"/>
  <c r="AO25"/>
  <c r="AD25"/>
  <c r="AF25" s="1"/>
  <c r="AM25"/>
  <c r="AB25" s="1"/>
  <c r="AV25" s="1"/>
  <c r="AN25"/>
  <c r="AL59"/>
  <c r="AM59"/>
  <c r="AD59"/>
  <c r="AF59" s="1"/>
  <c r="AO59"/>
  <c r="AN59"/>
  <c r="AK59"/>
  <c r="AC59"/>
  <c r="AE59" s="1"/>
  <c r="AN54"/>
  <c r="AL54"/>
  <c r="AC54"/>
  <c r="AE54" s="1"/>
  <c r="AD54"/>
  <c r="AF54" s="1"/>
  <c r="AM54"/>
  <c r="AO54" s="1"/>
  <c r="AK54"/>
  <c r="Z61"/>
  <c r="AT61" s="1"/>
  <c r="AA61"/>
  <c r="AU61" s="1"/>
  <c r="AB61"/>
  <c r="AV61" s="1"/>
  <c r="Z77"/>
  <c r="AT77" s="1"/>
  <c r="AA77"/>
  <c r="AU77" s="1"/>
  <c r="AB77"/>
  <c r="AV77" s="1"/>
  <c r="Z34"/>
  <c r="AT34" s="1"/>
  <c r="AA34"/>
  <c r="AU34" s="1"/>
  <c r="AB34"/>
  <c r="AV34" s="1"/>
  <c r="AB14"/>
  <c r="AV14" s="1"/>
  <c r="Z14"/>
  <c r="AT14" s="1"/>
  <c r="AA14"/>
  <c r="AU14" s="1"/>
  <c r="AB51"/>
  <c r="AV51" s="1"/>
  <c r="AA51"/>
  <c r="AU51" s="1"/>
  <c r="Z51"/>
  <c r="AT51" s="1"/>
  <c r="AA94"/>
  <c r="AU94" s="1"/>
  <c r="Z94"/>
  <c r="AT94" s="1"/>
  <c r="AB94"/>
  <c r="AV94" s="1"/>
  <c r="AB83"/>
  <c r="AV83" s="1"/>
  <c r="AA83"/>
  <c r="AU83" s="1"/>
  <c r="Z83"/>
  <c r="AT83" s="1"/>
  <c r="AB96"/>
  <c r="AV96" s="1"/>
  <c r="Z96"/>
  <c r="AT96" s="1"/>
  <c r="AA96"/>
  <c r="AU96" s="1"/>
  <c r="AA35"/>
  <c r="AU35" s="1"/>
  <c r="AB35"/>
  <c r="AV35" s="1"/>
  <c r="Z35"/>
  <c r="AT35" s="1"/>
  <c r="AA90"/>
  <c r="AU90" s="1"/>
  <c r="AB90"/>
  <c r="AV90" s="1"/>
  <c r="Z90"/>
  <c r="AT90" s="1"/>
  <c r="AB73"/>
  <c r="AV73" s="1"/>
  <c r="Z73"/>
  <c r="AT73" s="1"/>
  <c r="AA73"/>
  <c r="AU73" s="1"/>
  <c r="AB31"/>
  <c r="AV31" s="1"/>
  <c r="Z31"/>
  <c r="AT31" s="1"/>
  <c r="AA31"/>
  <c r="AU31" s="1"/>
  <c r="AB86"/>
  <c r="AV86" s="1"/>
  <c r="AA86"/>
  <c r="AU86" s="1"/>
  <c r="Z86"/>
  <c r="AT86" s="1"/>
  <c r="Z81"/>
  <c r="AT81" s="1"/>
  <c r="AA81"/>
  <c r="AU81" s="1"/>
  <c r="AB81"/>
  <c r="AV81" s="1"/>
  <c r="AA24"/>
  <c r="AU24" s="1"/>
  <c r="AC64"/>
  <c r="AE64" s="1"/>
  <c r="AD64"/>
  <c r="AF64" s="1"/>
  <c r="AN64"/>
  <c r="AL64"/>
  <c r="AM64"/>
  <c r="AK64"/>
  <c r="AO64"/>
  <c r="AN38"/>
  <c r="AC38"/>
  <c r="AE38" s="1"/>
  <c r="AL38"/>
  <c r="AO38"/>
  <c r="AD38"/>
  <c r="AF38" s="1"/>
  <c r="AM38"/>
  <c r="AK38"/>
  <c r="AK97"/>
  <c r="AO97"/>
  <c r="AD97"/>
  <c r="AF97" s="1"/>
  <c r="AM97"/>
  <c r="AC97"/>
  <c r="AE97" s="1"/>
  <c r="AL97"/>
  <c r="AN97"/>
  <c r="AA32"/>
  <c r="AU32" s="1"/>
  <c r="Z32"/>
  <c r="AT32" s="1"/>
  <c r="AB32"/>
  <c r="AV32" s="1"/>
  <c r="AB66"/>
  <c r="AV66" s="1"/>
  <c r="Z66"/>
  <c r="AT66" s="1"/>
  <c r="AA66"/>
  <c r="AU66" s="1"/>
  <c r="AC67"/>
  <c r="AE67" s="1"/>
  <c r="AL67"/>
  <c r="AM67"/>
  <c r="AD67"/>
  <c r="AF67" s="1"/>
  <c r="AO67"/>
  <c r="AK67"/>
  <c r="AN67"/>
  <c r="AK11"/>
  <c r="AC11"/>
  <c r="AE11" s="1"/>
  <c r="AD11"/>
  <c r="AF11" s="1"/>
  <c r="AM11"/>
  <c r="AO11"/>
  <c r="AL11"/>
  <c r="AN11"/>
  <c r="AC16"/>
  <c r="AE16" s="1"/>
  <c r="AK16"/>
  <c r="AM16"/>
  <c r="AO16"/>
  <c r="AD16"/>
  <c r="AF16" s="1"/>
  <c r="AL16"/>
  <c r="AA16" s="1"/>
  <c r="AU16" s="1"/>
  <c r="AN16"/>
  <c r="AN82"/>
  <c r="AL82"/>
  <c r="AD82"/>
  <c r="AF82" s="1"/>
  <c r="AM82"/>
  <c r="AO82"/>
  <c r="AK82"/>
  <c r="AC82"/>
  <c r="AE82" s="1"/>
  <c r="AN74"/>
  <c r="AL74"/>
  <c r="AO74"/>
  <c r="AD74"/>
  <c r="AF74" s="1"/>
  <c r="AM74"/>
  <c r="AK74"/>
  <c r="AC74"/>
  <c r="AE74" s="1"/>
  <c r="AO89"/>
  <c r="AD89"/>
  <c r="AF89" s="1"/>
  <c r="AM89"/>
  <c r="AN89"/>
  <c r="AC89"/>
  <c r="AE89" s="1"/>
  <c r="AK89"/>
  <c r="AL89"/>
  <c r="AA21"/>
  <c r="AU21" s="1"/>
  <c r="Z21"/>
  <c r="AT21" s="1"/>
  <c r="AB21"/>
  <c r="AV21" s="1"/>
  <c r="AB75"/>
  <c r="AV75" s="1"/>
  <c r="AA75"/>
  <c r="AU75" s="1"/>
  <c r="Z75"/>
  <c r="AT75" s="1"/>
  <c r="AA70"/>
  <c r="AU70" s="1"/>
  <c r="Z70"/>
  <c r="AT70" s="1"/>
  <c r="AB70"/>
  <c r="AV70" s="1"/>
  <c r="AA23"/>
  <c r="AU23" s="1"/>
  <c r="AB23"/>
  <c r="AV23" s="1"/>
  <c r="Z23"/>
  <c r="AT23" s="1"/>
  <c r="AA71"/>
  <c r="AU71" s="1"/>
  <c r="AB71"/>
  <c r="AV71" s="1"/>
  <c r="Z71"/>
  <c r="AT71" s="1"/>
  <c r="AB37"/>
  <c r="AV37" s="1"/>
  <c r="AA37"/>
  <c r="AU37" s="1"/>
  <c r="Z37"/>
  <c r="AT37" s="1"/>
  <c r="AB43"/>
  <c r="AV43" s="1"/>
  <c r="AA43"/>
  <c r="AU43" s="1"/>
  <c r="Z43"/>
  <c r="AT43" s="1"/>
  <c r="AB41"/>
  <c r="AV41" s="1"/>
  <c r="Z41"/>
  <c r="AT41" s="1"/>
  <c r="AA41"/>
  <c r="AU41" s="1"/>
  <c r="AA44"/>
  <c r="AU44" s="1"/>
  <c r="AB44"/>
  <c r="AV44" s="1"/>
  <c r="Z44"/>
  <c r="AT44" s="1"/>
  <c r="Z53"/>
  <c r="AT53" s="1"/>
  <c r="AA53"/>
  <c r="AU53" s="1"/>
  <c r="AB53"/>
  <c r="AV53" s="1"/>
  <c r="Z18"/>
  <c r="AT18" s="1"/>
  <c r="AB18"/>
  <c r="AV18" s="1"/>
  <c r="AA18"/>
  <c r="AU18" s="1"/>
  <c r="AA40"/>
  <c r="AU40" s="1"/>
  <c r="Z40"/>
  <c r="AT40" s="1"/>
  <c r="AB40"/>
  <c r="AV40" s="1"/>
  <c r="Z58"/>
  <c r="AT58" s="1"/>
  <c r="AA58"/>
  <c r="AU58" s="1"/>
  <c r="AB58"/>
  <c r="AV58" s="1"/>
  <c r="AB91"/>
  <c r="AV91" s="1"/>
  <c r="Z91"/>
  <c r="AT91" s="1"/>
  <c r="AA91"/>
  <c r="AU91" s="1"/>
  <c r="Z15"/>
  <c r="AT15" s="1"/>
  <c r="AB15"/>
  <c r="AV15" s="1"/>
  <c r="AA15"/>
  <c r="AU15" s="1"/>
  <c r="AA95"/>
  <c r="AU95" s="1"/>
  <c r="AB95"/>
  <c r="AV95" s="1"/>
  <c r="AB20"/>
  <c r="AV20" s="1"/>
  <c r="Z20"/>
  <c r="AT20" s="1"/>
  <c r="AA20"/>
  <c r="AU20" s="1"/>
  <c r="AA17"/>
  <c r="AU17" s="1"/>
  <c r="AB17"/>
  <c r="AV17" s="1"/>
  <c r="Z17"/>
  <c r="AT17" s="1"/>
  <c r="AC39"/>
  <c r="AE39" s="1"/>
  <c r="AO39"/>
  <c r="AM39"/>
  <c r="AD39"/>
  <c r="AF39" s="1"/>
  <c r="AK39"/>
  <c r="AN39"/>
  <c r="AL39"/>
  <c r="AD62"/>
  <c r="AF62" s="1"/>
  <c r="AC62"/>
  <c r="AE62" s="1"/>
  <c r="AK62"/>
  <c r="AM62"/>
  <c r="AN62"/>
  <c r="AL62"/>
  <c r="AO62"/>
  <c r="AL85"/>
  <c r="AN85"/>
  <c r="AM85"/>
  <c r="AO85"/>
  <c r="AD85"/>
  <c r="AF85" s="1"/>
  <c r="AK85"/>
  <c r="AC85"/>
  <c r="AE85" s="1"/>
  <c r="AN50"/>
  <c r="AM50"/>
  <c r="AL50"/>
  <c r="AD50"/>
  <c r="AF50" s="1"/>
  <c r="AC50"/>
  <c r="AE50" s="1"/>
  <c r="AO50"/>
  <c r="AK50"/>
  <c r="AO52"/>
  <c r="AD52"/>
  <c r="AF52" s="1"/>
  <c r="AN52"/>
  <c r="AM52"/>
  <c r="AC52"/>
  <c r="AE52" s="1"/>
  <c r="AK52"/>
  <c r="AL52"/>
  <c r="AM72"/>
  <c r="AO72"/>
  <c r="AL72"/>
  <c r="AD72"/>
  <c r="AF72" s="1"/>
  <c r="AC72"/>
  <c r="AE72" s="1"/>
  <c r="AK72"/>
  <c r="AN72"/>
  <c r="AN29"/>
  <c r="AC29"/>
  <c r="AE29" s="1"/>
  <c r="AL29"/>
  <c r="AO29"/>
  <c r="AM29"/>
  <c r="AK29"/>
  <c r="AD29"/>
  <c r="AF29" s="1"/>
  <c r="AD87"/>
  <c r="AF87" s="1"/>
  <c r="AC87"/>
  <c r="AE87" s="1"/>
  <c r="AK87"/>
  <c r="AN87"/>
  <c r="AO87"/>
  <c r="AM87"/>
  <c r="AL87"/>
  <c r="AN93"/>
  <c r="AO93"/>
  <c r="AD93"/>
  <c r="AF93" s="1"/>
  <c r="AK93"/>
  <c r="AM93"/>
  <c r="AC93"/>
  <c r="AE93" s="1"/>
  <c r="AL93"/>
  <c r="AA79"/>
  <c r="AU79" s="1"/>
  <c r="AB79"/>
  <c r="AV79" s="1"/>
  <c r="Z79"/>
  <c r="AT79" s="1"/>
  <c r="Z88"/>
  <c r="AT88" s="1"/>
  <c r="AA88"/>
  <c r="AU88" s="1"/>
  <c r="AB88"/>
  <c r="AV88" s="1"/>
  <c r="AB56"/>
  <c r="AV56" s="1"/>
  <c r="Z56"/>
  <c r="AT56" s="1"/>
  <c r="Z76"/>
  <c r="AT76" s="1"/>
  <c r="AA76"/>
  <c r="AU76" s="1"/>
  <c r="AB76"/>
  <c r="AV76" s="1"/>
  <c r="AA84"/>
  <c r="AU84" s="1"/>
  <c r="AB84"/>
  <c r="AV84" s="1"/>
  <c r="Z84"/>
  <c r="AT84" s="1"/>
  <c r="Z69"/>
  <c r="AT69" s="1"/>
  <c r="AA69"/>
  <c r="AU69" s="1"/>
  <c r="AB69"/>
  <c r="AV69" s="1"/>
  <c r="AB36"/>
  <c r="AV36" s="1"/>
  <c r="Z36"/>
  <c r="AT36" s="1"/>
  <c r="AA36"/>
  <c r="AU36" s="1"/>
  <c r="AA80"/>
  <c r="AU80" s="1"/>
  <c r="Z80"/>
  <c r="AT80" s="1"/>
  <c r="AB80"/>
  <c r="AV80" s="1"/>
  <c r="Z63"/>
  <c r="AT63" s="1"/>
  <c r="AB63"/>
  <c r="AV63" s="1"/>
  <c r="AA63"/>
  <c r="AU63" s="1"/>
  <c r="AA30"/>
  <c r="AU30" s="1"/>
  <c r="AB30"/>
  <c r="AV30" s="1"/>
  <c r="Z30"/>
  <c r="AT30" s="1"/>
  <c r="AB28"/>
  <c r="AV28" s="1"/>
  <c r="Z28"/>
  <c r="AT28" s="1"/>
  <c r="AA28"/>
  <c r="AU28" s="1"/>
  <c r="AB46"/>
  <c r="AV46" s="1"/>
  <c r="Z46"/>
  <c r="AT46" s="1"/>
  <c r="AA46"/>
  <c r="AU46" s="1"/>
  <c r="Z22"/>
  <c r="AT22" s="1"/>
  <c r="AB22"/>
  <c r="AV22" s="1"/>
  <c r="AA22"/>
  <c r="AU22" s="1"/>
  <c r="Z12"/>
  <c r="AT12" s="1"/>
  <c r="Z24"/>
  <c r="AT24" s="1"/>
  <c r="Z72" l="1"/>
  <c r="AT72" s="1"/>
  <c r="AB72"/>
  <c r="AV72" s="1"/>
  <c r="AA72"/>
  <c r="AU72" s="1"/>
  <c r="AB52"/>
  <c r="AV52" s="1"/>
  <c r="Z52"/>
  <c r="AT52" s="1"/>
  <c r="AA52"/>
  <c r="AU52" s="1"/>
  <c r="AA50"/>
  <c r="AU50" s="1"/>
  <c r="Z50"/>
  <c r="AT50" s="1"/>
  <c r="AB50"/>
  <c r="AV50" s="1"/>
  <c r="AA89"/>
  <c r="AU89" s="1"/>
  <c r="AB89"/>
  <c r="AV89" s="1"/>
  <c r="Z89"/>
  <c r="AT89" s="1"/>
  <c r="AB82"/>
  <c r="AV82" s="1"/>
  <c r="Z82"/>
  <c r="AT82" s="1"/>
  <c r="AA82"/>
  <c r="AU82" s="1"/>
  <c r="AB16"/>
  <c r="AV16" s="1"/>
  <c r="Z16"/>
  <c r="AT16" s="1"/>
  <c r="AA11"/>
  <c r="AU11" s="1"/>
  <c r="Z11"/>
  <c r="AT11" s="1"/>
  <c r="AB11"/>
  <c r="AV11" s="1"/>
  <c r="D49" i="30"/>
  <c r="T17"/>
  <c r="D52"/>
  <c r="D55"/>
  <c r="T21"/>
  <c r="D28"/>
  <c r="D34"/>
  <c r="D40"/>
  <c r="D30"/>
  <c r="T31"/>
  <c r="D48"/>
  <c r="D38"/>
  <c r="D60"/>
  <c r="D47"/>
  <c r="T19"/>
  <c r="D17"/>
  <c r="D21"/>
  <c r="D25"/>
  <c r="D46"/>
  <c r="D26"/>
  <c r="T18"/>
  <c r="D29"/>
  <c r="D24"/>
  <c r="D43"/>
  <c r="T34"/>
  <c r="D42"/>
  <c r="D37"/>
  <c r="D44"/>
  <c r="D45"/>
  <c r="T27"/>
  <c r="D22"/>
  <c r="D18"/>
  <c r="D31"/>
  <c r="D61"/>
  <c r="D20"/>
  <c r="D54"/>
  <c r="D56"/>
  <c r="T25"/>
  <c r="T29"/>
  <c r="T28"/>
  <c r="D58"/>
  <c r="D35"/>
  <c r="D23"/>
  <c r="D19"/>
  <c r="D53"/>
  <c r="D50"/>
  <c r="T30"/>
  <c r="D36"/>
  <c r="D41"/>
  <c r="D33"/>
  <c r="T24"/>
  <c r="D51"/>
  <c r="T33"/>
  <c r="D27"/>
  <c r="D39"/>
  <c r="T26"/>
  <c r="D59"/>
  <c r="T22"/>
  <c r="D32"/>
  <c r="D57"/>
  <c r="T23"/>
  <c r="T20"/>
  <c r="T32"/>
  <c r="Z38" i="13"/>
  <c r="AT38" s="1"/>
  <c r="AB38"/>
  <c r="AV38" s="1"/>
  <c r="AA38"/>
  <c r="AU38" s="1"/>
  <c r="AA64"/>
  <c r="AU64" s="1"/>
  <c r="Z64"/>
  <c r="AT64" s="1"/>
  <c r="AB64"/>
  <c r="AV64" s="1"/>
  <c r="Z25"/>
  <c r="AT25" s="1"/>
  <c r="AA25"/>
  <c r="AU25" s="1"/>
  <c r="AA13"/>
  <c r="AU13" s="1"/>
  <c r="AB13"/>
  <c r="AV13" s="1"/>
  <c r="Z13"/>
  <c r="AT13" s="1"/>
  <c r="AB42"/>
  <c r="AV42" s="1"/>
  <c r="Z42"/>
  <c r="AT42" s="1"/>
  <c r="AA42"/>
  <c r="AU42" s="1"/>
  <c r="AB19"/>
  <c r="AV19" s="1"/>
  <c r="AA19"/>
  <c r="AU19" s="1"/>
  <c r="Z19"/>
  <c r="AT19" s="1"/>
  <c r="AB57"/>
  <c r="AV57" s="1"/>
  <c r="AA57"/>
  <c r="AU57" s="1"/>
  <c r="Z57"/>
  <c r="AT57" s="1"/>
  <c r="Z78"/>
  <c r="AT78" s="1"/>
  <c r="AA78"/>
  <c r="AU78" s="1"/>
  <c r="AB78"/>
  <c r="AV78" s="1"/>
  <c r="AA65"/>
  <c r="AU65" s="1"/>
  <c r="AB65"/>
  <c r="AV65" s="1"/>
  <c r="Z65"/>
  <c r="AT65" s="1"/>
  <c r="AA68"/>
  <c r="AU68" s="1"/>
  <c r="Z68"/>
  <c r="AT68" s="1"/>
  <c r="AB68"/>
  <c r="AV68" s="1"/>
  <c r="Z93"/>
  <c r="AT93" s="1"/>
  <c r="AB93"/>
  <c r="AV93" s="1"/>
  <c r="AA93"/>
  <c r="AU93" s="1"/>
  <c r="Z87"/>
  <c r="AT87" s="1"/>
  <c r="AB87"/>
  <c r="AV87" s="1"/>
  <c r="AA87"/>
  <c r="AU87" s="1"/>
  <c r="AA29"/>
  <c r="AU29" s="1"/>
  <c r="AB29"/>
  <c r="AV29" s="1"/>
  <c r="Z29"/>
  <c r="AT29" s="1"/>
  <c r="Z85"/>
  <c r="AT85" s="1"/>
  <c r="AB85"/>
  <c r="AV85" s="1"/>
  <c r="AA85"/>
  <c r="AU85" s="1"/>
  <c r="AB62"/>
  <c r="AV62" s="1"/>
  <c r="Z62"/>
  <c r="AT62" s="1"/>
  <c r="AA62"/>
  <c r="AU62" s="1"/>
  <c r="Z39"/>
  <c r="AT39" s="1"/>
  <c r="AB39"/>
  <c r="AV39" s="1"/>
  <c r="AA39"/>
  <c r="AU39" s="1"/>
  <c r="Z74"/>
  <c r="AT74" s="1"/>
  <c r="AB74"/>
  <c r="AV74" s="1"/>
  <c r="AA74"/>
  <c r="AU74" s="1"/>
  <c r="T54" i="30"/>
  <c r="T36"/>
  <c r="T53"/>
  <c r="T42"/>
  <c r="T59"/>
  <c r="T49"/>
  <c r="T44"/>
  <c r="T51"/>
  <c r="T37"/>
  <c r="T50"/>
  <c r="T38"/>
  <c r="T58"/>
  <c r="T46"/>
  <c r="T35"/>
  <c r="T61"/>
  <c r="T52"/>
  <c r="T40"/>
  <c r="T60"/>
  <c r="T47"/>
  <c r="T45"/>
  <c r="T41"/>
  <c r="T57"/>
  <c r="T43"/>
  <c r="T55"/>
  <c r="T48"/>
  <c r="T39"/>
  <c r="T56"/>
  <c r="Z67" i="13"/>
  <c r="AT67" s="1"/>
  <c r="AA67"/>
  <c r="AU67" s="1"/>
  <c r="AB67"/>
  <c r="AV67" s="1"/>
  <c r="Z97"/>
  <c r="AT97" s="1"/>
  <c r="AB97"/>
  <c r="AV97" s="1"/>
  <c r="AA97"/>
  <c r="AU97" s="1"/>
  <c r="AB54"/>
  <c r="AV54" s="1"/>
  <c r="Z54"/>
  <c r="AT54" s="1"/>
  <c r="AA54"/>
  <c r="AU54" s="1"/>
  <c r="Z59"/>
  <c r="AT59" s="1"/>
  <c r="AA59"/>
  <c r="AU59" s="1"/>
  <c r="AB59"/>
  <c r="AV59" s="1"/>
  <c r="Z92"/>
  <c r="AT92" s="1"/>
  <c r="AB92"/>
  <c r="AV92" s="1"/>
  <c r="AA92"/>
  <c r="AU92" s="1"/>
  <c r="AB55"/>
  <c r="AV55" s="1"/>
  <c r="Z55"/>
  <c r="AT55" s="1"/>
  <c r="AA55"/>
  <c r="AU55" s="1"/>
  <c r="AB39" i="30" l="1"/>
  <c r="AF39"/>
  <c r="AF55"/>
  <c r="AB55"/>
  <c r="AB57"/>
  <c r="AF57"/>
  <c r="AB45"/>
  <c r="AF45"/>
  <c r="AB60"/>
  <c r="AF60"/>
  <c r="AB52"/>
  <c r="AF52"/>
  <c r="AF35"/>
  <c r="AB35"/>
  <c r="AF58"/>
  <c r="AB58"/>
  <c r="AF50"/>
  <c r="AB50"/>
  <c r="AF51"/>
  <c r="AB51"/>
  <c r="AB49"/>
  <c r="AF49"/>
  <c r="AF42"/>
  <c r="AB42"/>
  <c r="AB36"/>
  <c r="AF36"/>
  <c r="AB32"/>
  <c r="AF32"/>
  <c r="AF23"/>
  <c r="AB23"/>
  <c r="U32"/>
  <c r="F32"/>
  <c r="R32"/>
  <c r="E32"/>
  <c r="L32"/>
  <c r="Q32"/>
  <c r="K32"/>
  <c r="L59"/>
  <c r="Q59"/>
  <c r="E59"/>
  <c r="F59"/>
  <c r="R59"/>
  <c r="K59"/>
  <c r="U59"/>
  <c r="Q39"/>
  <c r="K39"/>
  <c r="U39"/>
  <c r="L39"/>
  <c r="R39"/>
  <c r="F39"/>
  <c r="E39"/>
  <c r="AB33"/>
  <c r="AF33"/>
  <c r="AF24"/>
  <c r="AB24"/>
  <c r="K41"/>
  <c r="E41"/>
  <c r="L41"/>
  <c r="U41"/>
  <c r="R41"/>
  <c r="F41"/>
  <c r="Q41"/>
  <c r="AF30"/>
  <c r="AB30"/>
  <c r="K53"/>
  <c r="L53"/>
  <c r="E53"/>
  <c r="R53"/>
  <c r="Q53"/>
  <c r="F53"/>
  <c r="U53"/>
  <c r="L23"/>
  <c r="Q23"/>
  <c r="F23"/>
  <c r="U23"/>
  <c r="E23"/>
  <c r="R23"/>
  <c r="K23"/>
  <c r="U58"/>
  <c r="Q58"/>
  <c r="E58"/>
  <c r="R58"/>
  <c r="F58"/>
  <c r="K58"/>
  <c r="L58"/>
  <c r="AF29"/>
  <c r="AB29"/>
  <c r="K56"/>
  <c r="L56"/>
  <c r="F56"/>
  <c r="E56"/>
  <c r="U56"/>
  <c r="R56"/>
  <c r="Q56"/>
  <c r="K20"/>
  <c r="U20"/>
  <c r="R20"/>
  <c r="E20"/>
  <c r="Q20"/>
  <c r="L20"/>
  <c r="F20"/>
  <c r="R31"/>
  <c r="Q31"/>
  <c r="E31"/>
  <c r="K31"/>
  <c r="L31"/>
  <c r="U31"/>
  <c r="F31"/>
  <c r="K22"/>
  <c r="R22"/>
  <c r="U22"/>
  <c r="E22"/>
  <c r="Q22"/>
  <c r="F22"/>
  <c r="L22"/>
  <c r="Q45"/>
  <c r="K45"/>
  <c r="L45"/>
  <c r="E45"/>
  <c r="R45"/>
  <c r="U45"/>
  <c r="F45"/>
  <c r="Q37"/>
  <c r="K37"/>
  <c r="F37"/>
  <c r="R37"/>
  <c r="U37"/>
  <c r="E37"/>
  <c r="L37"/>
  <c r="AF34"/>
  <c r="AB34"/>
  <c r="U24"/>
  <c r="R24"/>
  <c r="Q24"/>
  <c r="K24"/>
  <c r="E24"/>
  <c r="L24"/>
  <c r="F24"/>
  <c r="AB18"/>
  <c r="AF18"/>
  <c r="R46"/>
  <c r="U46"/>
  <c r="K46"/>
  <c r="Q46"/>
  <c r="L46"/>
  <c r="F46"/>
  <c r="E46"/>
  <c r="U21"/>
  <c r="Q21"/>
  <c r="E21"/>
  <c r="K21"/>
  <c r="L21"/>
  <c r="R21"/>
  <c r="F21"/>
  <c r="AB19"/>
  <c r="AF19"/>
  <c r="R60"/>
  <c r="L60"/>
  <c r="Q60"/>
  <c r="F60"/>
  <c r="K60"/>
  <c r="U60"/>
  <c r="E60"/>
  <c r="L48"/>
  <c r="R48"/>
  <c r="F48"/>
  <c r="U48"/>
  <c r="Q48"/>
  <c r="E48"/>
  <c r="K48"/>
  <c r="R30"/>
  <c r="Q30"/>
  <c r="F30"/>
  <c r="U30"/>
  <c r="L30"/>
  <c r="K30"/>
  <c r="E30"/>
  <c r="U34"/>
  <c r="F34"/>
  <c r="E34"/>
  <c r="Q34"/>
  <c r="R34"/>
  <c r="L34"/>
  <c r="K34"/>
  <c r="AF21"/>
  <c r="AB21"/>
  <c r="E52"/>
  <c r="K52"/>
  <c r="L52"/>
  <c r="U52"/>
  <c r="R52"/>
  <c r="F52"/>
  <c r="Q52"/>
  <c r="K49"/>
  <c r="E49"/>
  <c r="R49"/>
  <c r="U49"/>
  <c r="L49"/>
  <c r="Q49"/>
  <c r="F49"/>
  <c r="AB56"/>
  <c r="AF56"/>
  <c r="AF48"/>
  <c r="AB48"/>
  <c r="AB43"/>
  <c r="AF43"/>
  <c r="AF41"/>
  <c r="AB41"/>
  <c r="AB47"/>
  <c r="AF47"/>
  <c r="AB40"/>
  <c r="AF40"/>
  <c r="AF61"/>
  <c r="AB61"/>
  <c r="AB46"/>
  <c r="AF46"/>
  <c r="AF38"/>
  <c r="AB38"/>
  <c r="AF37"/>
  <c r="AB37"/>
  <c r="AB44"/>
  <c r="AF44"/>
  <c r="AF59"/>
  <c r="AB59"/>
  <c r="AF53"/>
  <c r="AB53"/>
  <c r="AB54"/>
  <c r="AF54"/>
  <c r="AB20"/>
  <c r="AF20"/>
  <c r="Q57"/>
  <c r="F57"/>
  <c r="E57"/>
  <c r="U57"/>
  <c r="L57"/>
  <c r="K57"/>
  <c r="R57"/>
  <c r="AB22"/>
  <c r="AF22"/>
  <c r="AB26"/>
  <c r="AF26"/>
  <c r="L27"/>
  <c r="R27"/>
  <c r="K27"/>
  <c r="Q27"/>
  <c r="F27"/>
  <c r="E27"/>
  <c r="U27"/>
  <c r="R51"/>
  <c r="Q51"/>
  <c r="K51"/>
  <c r="U51"/>
  <c r="L51"/>
  <c r="E51"/>
  <c r="F51"/>
  <c r="R33"/>
  <c r="Q33"/>
  <c r="U33"/>
  <c r="K33"/>
  <c r="E33"/>
  <c r="F33"/>
  <c r="L33"/>
  <c r="U36"/>
  <c r="R36"/>
  <c r="K36"/>
  <c r="Q36"/>
  <c r="E36"/>
  <c r="L36"/>
  <c r="F36"/>
  <c r="E50"/>
  <c r="K50"/>
  <c r="U50"/>
  <c r="Q50"/>
  <c r="R50"/>
  <c r="F50"/>
  <c r="L50"/>
  <c r="R19"/>
  <c r="U19"/>
  <c r="K19"/>
  <c r="F19"/>
  <c r="Q19"/>
  <c r="L19"/>
  <c r="E19"/>
  <c r="R35"/>
  <c r="F35"/>
  <c r="L35"/>
  <c r="Q35"/>
  <c r="K35"/>
  <c r="U35"/>
  <c r="E35"/>
  <c r="AF28"/>
  <c r="AB28"/>
  <c r="AF25"/>
  <c r="AB25"/>
  <c r="K54"/>
  <c r="R54"/>
  <c r="Q54"/>
  <c r="L54"/>
  <c r="F54"/>
  <c r="U54"/>
  <c r="E54"/>
  <c r="U61"/>
  <c r="F61"/>
  <c r="K61"/>
  <c r="Q61"/>
  <c r="E61"/>
  <c r="R61"/>
  <c r="L61"/>
  <c r="E18"/>
  <c r="U18"/>
  <c r="L18"/>
  <c r="R18"/>
  <c r="Q18"/>
  <c r="K18"/>
  <c r="F18"/>
  <c r="AB27"/>
  <c r="AF27"/>
  <c r="E44"/>
  <c r="Q44"/>
  <c r="L44"/>
  <c r="U44"/>
  <c r="K44"/>
  <c r="R44"/>
  <c r="F44"/>
  <c r="U42"/>
  <c r="R42"/>
  <c r="L42"/>
  <c r="E42"/>
  <c r="K42"/>
  <c r="Q42"/>
  <c r="F42"/>
  <c r="E43"/>
  <c r="L43"/>
  <c r="K43"/>
  <c r="R43"/>
  <c r="U43"/>
  <c r="F43"/>
  <c r="Q43"/>
  <c r="F29"/>
  <c r="E29"/>
  <c r="L29"/>
  <c r="U29"/>
  <c r="R29"/>
  <c r="Q29"/>
  <c r="K29"/>
  <c r="Q26"/>
  <c r="U26"/>
  <c r="E26"/>
  <c r="F26"/>
  <c r="K26"/>
  <c r="R26"/>
  <c r="L26"/>
  <c r="L25"/>
  <c r="E25"/>
  <c r="U25"/>
  <c r="K25"/>
  <c r="F25"/>
  <c r="R25"/>
  <c r="Q25"/>
  <c r="R17"/>
  <c r="Q17"/>
  <c r="F17"/>
  <c r="K17"/>
  <c r="U17"/>
  <c r="E17"/>
  <c r="L17"/>
  <c r="L47"/>
  <c r="U47"/>
  <c r="K47"/>
  <c r="F47"/>
  <c r="E47"/>
  <c r="Q47"/>
  <c r="R47"/>
  <c r="R38"/>
  <c r="Q38"/>
  <c r="F38"/>
  <c r="K38"/>
  <c r="U38"/>
  <c r="L38"/>
  <c r="E38"/>
  <c r="AF31"/>
  <c r="AB31"/>
  <c r="E40"/>
  <c r="R40"/>
  <c r="F40"/>
  <c r="U40"/>
  <c r="L40"/>
  <c r="Q40"/>
  <c r="K40"/>
  <c r="K28"/>
  <c r="E28"/>
  <c r="F28"/>
  <c r="R28"/>
  <c r="Q28"/>
  <c r="U28"/>
  <c r="L28"/>
  <c r="F55"/>
  <c r="R55"/>
  <c r="Q55"/>
  <c r="K55"/>
  <c r="E55"/>
  <c r="U55"/>
  <c r="L55"/>
  <c r="AB17"/>
  <c r="AC17" s="1"/>
  <c r="AF17"/>
  <c r="AG17" s="1"/>
  <c r="AH17" l="1"/>
  <c r="W17" s="1"/>
  <c r="AG18"/>
  <c r="AC18"/>
  <c r="AD17"/>
  <c r="V17" s="1"/>
  <c r="AC19" l="1"/>
  <c r="AD18"/>
  <c r="V18" s="1"/>
  <c r="AG19"/>
  <c r="AH18"/>
  <c r="W18" s="1"/>
  <c r="AH19" l="1"/>
  <c r="W19" s="1"/>
  <c r="AG20"/>
  <c r="AD19"/>
  <c r="V19" s="1"/>
  <c r="AC20"/>
  <c r="AC21" l="1"/>
  <c r="AD20"/>
  <c r="V20" s="1"/>
  <c r="AH20"/>
  <c r="W20" s="1"/>
  <c r="AG21"/>
  <c r="AD21" l="1"/>
  <c r="V21" s="1"/>
  <c r="AC22"/>
  <c r="AH21"/>
  <c r="W21" s="1"/>
  <c r="AG22"/>
  <c r="AG23" l="1"/>
  <c r="AH22"/>
  <c r="W22" s="1"/>
  <c r="AD22"/>
  <c r="V22" s="1"/>
  <c r="AC23"/>
  <c r="AG24" l="1"/>
  <c r="AH23"/>
  <c r="W23" s="1"/>
  <c r="AD23"/>
  <c r="V23" s="1"/>
  <c r="AC24"/>
  <c r="AH24" l="1"/>
  <c r="W24" s="1"/>
  <c r="AG25"/>
  <c r="AC25"/>
  <c r="AD24"/>
  <c r="V24" s="1"/>
  <c r="AC26" l="1"/>
  <c r="AD25"/>
  <c r="V25" s="1"/>
  <c r="AG26"/>
  <c r="AH25"/>
  <c r="W25" s="1"/>
  <c r="AH26" l="1"/>
  <c r="W26" s="1"/>
  <c r="AG27"/>
  <c r="AD26"/>
  <c r="V26" s="1"/>
  <c r="AC27"/>
  <c r="AC28" l="1"/>
  <c r="AD27"/>
  <c r="V27" s="1"/>
  <c r="AG28"/>
  <c r="AH27"/>
  <c r="W27" s="1"/>
  <c r="AH28" l="1"/>
  <c r="W28" s="1"/>
  <c r="AG29"/>
  <c r="AD28"/>
  <c r="V28" s="1"/>
  <c r="AC29"/>
  <c r="AC30" l="1"/>
  <c r="AD29"/>
  <c r="V29" s="1"/>
  <c r="AG30"/>
  <c r="AH29"/>
  <c r="W29" s="1"/>
  <c r="AG31" l="1"/>
  <c r="AH30"/>
  <c r="W30" s="1"/>
  <c r="AD30"/>
  <c r="V30" s="1"/>
  <c r="AC31"/>
  <c r="AH31" l="1"/>
  <c r="W31" s="1"/>
  <c r="AG32"/>
  <c r="AC32"/>
  <c r="AD31"/>
  <c r="V31" s="1"/>
  <c r="AD32" l="1"/>
  <c r="V32" s="1"/>
  <c r="AC33"/>
  <c r="AG33"/>
  <c r="AH32"/>
  <c r="W32" s="1"/>
  <c r="AH33" l="1"/>
  <c r="W33" s="1"/>
  <c r="AG34"/>
  <c r="AC34"/>
  <c r="AD33"/>
  <c r="V33" s="1"/>
  <c r="AC35" l="1"/>
  <c r="AD34"/>
  <c r="V34" s="1"/>
  <c r="AG35"/>
  <c r="AH34"/>
  <c r="W34" s="1"/>
  <c r="AG36" l="1"/>
  <c r="AH35"/>
  <c r="W35" s="1"/>
  <c r="AD35"/>
  <c r="V35" s="1"/>
  <c r="AC36"/>
  <c r="AH36" l="1"/>
  <c r="W36" s="1"/>
  <c r="AG37"/>
  <c r="AD36"/>
  <c r="V36" s="1"/>
  <c r="AC37"/>
  <c r="AC38" l="1"/>
  <c r="AD37"/>
  <c r="V37" s="1"/>
  <c r="AH37"/>
  <c r="W37" s="1"/>
  <c r="AG38"/>
  <c r="AC39" l="1"/>
  <c r="AD38"/>
  <c r="V38" s="1"/>
  <c r="AG39"/>
  <c r="AH38"/>
  <c r="W38" s="1"/>
  <c r="AH39" l="1"/>
  <c r="W39" s="1"/>
  <c r="AG40"/>
  <c r="AD39"/>
  <c r="V39" s="1"/>
  <c r="AC40"/>
  <c r="AC41" l="1"/>
  <c r="AD40"/>
  <c r="V40" s="1"/>
  <c r="AH40"/>
  <c r="W40" s="1"/>
  <c r="AG41"/>
  <c r="AD41" l="1"/>
  <c r="V41" s="1"/>
  <c r="AC42"/>
  <c r="AG42"/>
  <c r="AH41"/>
  <c r="W41" s="1"/>
  <c r="AH42" l="1"/>
  <c r="W42" s="1"/>
  <c r="AG43"/>
  <c r="AD42"/>
  <c r="V42" s="1"/>
  <c r="AC43"/>
  <c r="AC44" l="1"/>
  <c r="AD43"/>
  <c r="V43" s="1"/>
  <c r="AG44"/>
  <c r="AH43"/>
  <c r="W43" s="1"/>
  <c r="AH44" l="1"/>
  <c r="W44" s="1"/>
  <c r="AG45"/>
  <c r="AC45"/>
  <c r="AD44"/>
  <c r="V44" s="1"/>
  <c r="AC46" l="1"/>
  <c r="AD45"/>
  <c r="V45" s="1"/>
  <c r="AG46"/>
  <c r="AH45"/>
  <c r="W45" s="1"/>
  <c r="AG47" l="1"/>
  <c r="AH46"/>
  <c r="W46" s="1"/>
  <c r="AD46"/>
  <c r="V46" s="1"/>
  <c r="AC47"/>
  <c r="AG48" l="1"/>
  <c r="AH47"/>
  <c r="W47" s="1"/>
  <c r="AC48"/>
  <c r="AD47"/>
  <c r="V47" s="1"/>
  <c r="AC49" l="1"/>
  <c r="AD48"/>
  <c r="V48" s="1"/>
  <c r="AH48"/>
  <c r="W48" s="1"/>
  <c r="AG49"/>
  <c r="AC50" l="1"/>
  <c r="AD49"/>
  <c r="V49" s="1"/>
  <c r="AG50"/>
  <c r="AH49"/>
  <c r="W49" s="1"/>
  <c r="AH50" l="1"/>
  <c r="W50" s="1"/>
  <c r="AG51"/>
  <c r="AC51"/>
  <c r="AD50"/>
  <c r="V50" s="1"/>
  <c r="AD51" l="1"/>
  <c r="V51" s="1"/>
  <c r="AC52"/>
  <c r="AH51"/>
  <c r="W51" s="1"/>
  <c r="AG52"/>
  <c r="AH52" l="1"/>
  <c r="W52" s="1"/>
  <c r="AG53"/>
  <c r="AD52"/>
  <c r="V52" s="1"/>
  <c r="AC53"/>
  <c r="AD53" l="1"/>
  <c r="V53" s="1"/>
  <c r="AC54"/>
  <c r="AG54"/>
  <c r="AH53"/>
  <c r="W53" s="1"/>
  <c r="AH54" l="1"/>
  <c r="W54" s="1"/>
  <c r="AG55"/>
  <c r="AD54"/>
  <c r="V54" s="1"/>
  <c r="AC55"/>
  <c r="AD55" l="1"/>
  <c r="V55" s="1"/>
  <c r="AC56"/>
  <c r="AG56"/>
  <c r="AH55"/>
  <c r="W55" s="1"/>
  <c r="AH56" l="1"/>
  <c r="W56" s="1"/>
  <c r="AG57"/>
  <c r="AC57"/>
  <c r="AD56"/>
  <c r="V56" s="1"/>
  <c r="AD57" l="1"/>
  <c r="V57" s="1"/>
  <c r="AC58"/>
  <c r="AG58"/>
  <c r="AH57"/>
  <c r="W57" s="1"/>
  <c r="AG59" l="1"/>
  <c r="AH58"/>
  <c r="W58" s="1"/>
  <c r="AD58"/>
  <c r="V58" s="1"/>
  <c r="AC59"/>
  <c r="AG60" l="1"/>
  <c r="AH59"/>
  <c r="W59" s="1"/>
  <c r="AD59"/>
  <c r="V59" s="1"/>
  <c r="AC60"/>
  <c r="AH60" l="1"/>
  <c r="W60" s="1"/>
  <c r="AG61"/>
  <c r="AH61" s="1"/>
  <c r="W61" s="1"/>
  <c r="AD60"/>
  <c r="V60" s="1"/>
  <c r="AC61"/>
  <c r="AD61" s="1"/>
  <c r="V61" s="1"/>
</calcChain>
</file>

<file path=xl/sharedStrings.xml><?xml version="1.0" encoding="utf-8"?>
<sst xmlns="http://schemas.openxmlformats.org/spreadsheetml/2006/main" count="995" uniqueCount="441">
  <si>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</si>
  <si>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</si>
  <si>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</si>
  <si>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</si>
  <si>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</si>
  <si>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</si>
  <si>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</si>
  <si>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</si>
  <si>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</si>
  <si>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</si>
  <si>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</si>
  <si>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</si>
  <si>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</si>
  <si>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</si>
  <si>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</si>
  <si>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Hollamby, Margaret</t>
  </si>
  <si>
    <t>Hemsworth, Marion</t>
  </si>
  <si>
    <t>Rea, Maureen</t>
  </si>
  <si>
    <t>Peel, Dave</t>
  </si>
  <si>
    <t>Armitage, Mark</t>
  </si>
  <si>
    <t>Horn, Steve</t>
  </si>
  <si>
    <t>Haynes, Richard</t>
  </si>
  <si>
    <t>Surname</t>
  </si>
  <si>
    <t>Pitt, Maresa</t>
  </si>
  <si>
    <t>(secs)</t>
  </si>
  <si>
    <t>%</t>
  </si>
  <si>
    <t>Age/Sex</t>
  </si>
  <si>
    <t>Full Name</t>
  </si>
  <si>
    <t>(m / f)</t>
  </si>
  <si>
    <t>Brought in from MasterData</t>
  </si>
  <si>
    <t>Data Entry</t>
  </si>
  <si>
    <t>Data Used in Calculation of Grade</t>
  </si>
  <si>
    <t>Sinnett, Ann</t>
  </si>
  <si>
    <t>Essex, Mike</t>
  </si>
  <si>
    <t>Race Description</t>
  </si>
  <si>
    <t>Biggs, Andrew</t>
  </si>
  <si>
    <t>Soper, Amanda</t>
  </si>
  <si>
    <t>Curling, Erroll</t>
  </si>
  <si>
    <t>Lo, Kim</t>
  </si>
  <si>
    <t>Hardaway, Phillip</t>
  </si>
  <si>
    <t>Hart, Graham</t>
  </si>
  <si>
    <t>Robinson, Sue</t>
  </si>
  <si>
    <t>Scholes, Michael</t>
  </si>
  <si>
    <t>comma</t>
  </si>
  <si>
    <t>First Name</t>
  </si>
  <si>
    <t>Nick</t>
  </si>
  <si>
    <t>NickName</t>
  </si>
  <si>
    <t>Repeat?</t>
  </si>
  <si>
    <t>Trial</t>
  </si>
  <si>
    <t>position</t>
  </si>
  <si>
    <t>length</t>
  </si>
  <si>
    <t>Append</t>
  </si>
  <si>
    <t>Clever Tricks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</si>
  <si>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</si>
  <si>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</si>
  <si>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</si>
  <si>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2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</si>
  <si>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2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</si>
  <si>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2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</si>
  <si>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</si>
  <si>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</si>
  <si>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</si>
  <si>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Rea, Penny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</si>
  <si>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</si>
  <si>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2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</si>
  <si>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 xml:space="preserve"> are displayed in col B in "MasterData" tab</t>
    </r>
  </si>
  <si>
    <t>Unique</t>
  </si>
  <si>
    <t>Sykes, Mark</t>
  </si>
  <si>
    <t>Lyall, Graham</t>
  </si>
  <si>
    <t>Titshall, Colin</t>
  </si>
  <si>
    <t>Winborn, Maureen</t>
  </si>
  <si>
    <t>Run</t>
  </si>
  <si>
    <t>Total</t>
  </si>
  <si>
    <t>Raw</t>
  </si>
  <si>
    <t>Run 3</t>
  </si>
  <si>
    <t>races?</t>
  </si>
  <si>
    <t>Qual-</t>
  </si>
  <si>
    <t>ify?</t>
  </si>
  <si>
    <t>Best</t>
  </si>
  <si>
    <t>Long</t>
  </si>
  <si>
    <t>Score</t>
  </si>
  <si>
    <t>Long?</t>
  </si>
  <si>
    <t>Use</t>
  </si>
  <si>
    <t>Qualifying Scores</t>
  </si>
  <si>
    <t>If there is a repeat, take the three right-hand scores of the four as the qualifying scores</t>
  </si>
  <si>
    <t>If there is no repeat, take the three left-hand scores of the four as the qualifying scores</t>
  </si>
  <si>
    <t>The checking for a repeat is done with scores which have been rounded to 3 dp.</t>
  </si>
  <si>
    <t>1st</t>
  </si>
  <si>
    <t>2nd</t>
  </si>
  <si>
    <t>3rd</t>
  </si>
  <si>
    <t>Long Event = 1</t>
  </si>
  <si>
    <t>SGP Event</t>
  </si>
  <si>
    <t xml:space="preserve">Methodology: </t>
  </si>
  <si>
    <t>This block contains the qualification check and the extraction of the three best scores, which are then picked up from the left.</t>
  </si>
  <si>
    <t>Rank</t>
  </si>
  <si>
    <t>In four consecutive cols place: best "Long" score; followed by the best three scores.  This may well give a repeat - which we can utilise.</t>
  </si>
  <si>
    <t>This sheet "hides" all zero values</t>
  </si>
  <si>
    <t>Three best scores</t>
  </si>
  <si>
    <t>These 3 columns pick up from the right</t>
  </si>
  <si>
    <t>$B$11:$B$60</t>
  </si>
  <si>
    <t>The concept formula</t>
  </si>
  <si>
    <t>Can produce both #NA if runner did not enter, and #REF! if the event has no details entered for it.  Therefore, we need an IF to stick in a zero for these cases.  Use ISERROR to check for #NA and #REF!</t>
  </si>
  <si>
    <t>Hicks, Tim</t>
  </si>
  <si>
    <t>Parkinson, Clare</t>
  </si>
  <si>
    <t>Radford, Phil</t>
  </si>
  <si>
    <t>Master Data for Endurance Runners (87 max)</t>
  </si>
  <si>
    <t>Chip Time</t>
  </si>
  <si>
    <t>Day, Deborah</t>
  </si>
  <si>
    <t>Roberjot, Dominic</t>
  </si>
  <si>
    <t>Sorted by Nick Name</t>
  </si>
  <si>
    <t>Cobbett, Peter</t>
  </si>
  <si>
    <t>Thomas, Alan</t>
  </si>
  <si>
    <t>McLoughlin, Mark</t>
  </si>
  <si>
    <t>Toomey, Louise</t>
  </si>
  <si>
    <t>Points</t>
  </si>
  <si>
    <t>Men</t>
  </si>
  <si>
    <t>Ladies</t>
  </si>
  <si>
    <t>Adjusted</t>
  </si>
  <si>
    <t>Pts</t>
  </si>
  <si>
    <t>4th</t>
  </si>
  <si>
    <t>5th</t>
  </si>
  <si>
    <t>6th</t>
  </si>
  <si>
    <t>7th</t>
  </si>
  <si>
    <t>8th</t>
  </si>
  <si>
    <t>9th</t>
  </si>
  <si>
    <t>10th</t>
  </si>
  <si>
    <t>Half Marathon Championship</t>
  </si>
  <si>
    <t>10k Championship</t>
  </si>
  <si>
    <t>Event of 3 Best Scores</t>
  </si>
  <si>
    <t>Overall</t>
  </si>
  <si>
    <t>Rankings</t>
  </si>
  <si>
    <t>This Block is for use in Sheet Awards</t>
  </si>
  <si>
    <t>m Workings</t>
  </si>
  <si>
    <t>f Workings</t>
  </si>
  <si>
    <t>Mullen, Russell</t>
  </si>
  <si>
    <t>Qualifying Score 1</t>
  </si>
  <si>
    <t>Qualifying Score 2</t>
  </si>
  <si>
    <t>Qualifying Score 3</t>
  </si>
  <si>
    <t>Payne, Phil</t>
  </si>
  <si>
    <t>Russell, Jason</t>
  </si>
  <si>
    <t>Bicknell, Carl</t>
  </si>
  <si>
    <t>Davies, Mark</t>
  </si>
  <si>
    <t>Mullen, Tom</t>
  </si>
  <si>
    <t>Dallman, Stephen</t>
  </si>
  <si>
    <t>Men's Road Running Age Factors    WMA 2010*</t>
  </si>
  <si>
    <t>5 km</t>
  </si>
  <si>
    <t>8 km</t>
  </si>
  <si>
    <t>Distance</t>
  </si>
  <si>
    <t>OC sec</t>
  </si>
  <si>
    <t>Female Road Age Factors   WMA 2010*</t>
  </si>
  <si>
    <t>AdjustedTotal</t>
  </si>
  <si>
    <t>Tullett, Barry</t>
  </si>
  <si>
    <t>Davies, Mims</t>
  </si>
  <si>
    <t>Kirby, Dave</t>
  </si>
  <si>
    <t>Sutor, Richard</t>
  </si>
  <si>
    <t>Watts, Robert</t>
  </si>
  <si>
    <t>Brammar, Jane</t>
  </si>
  <si>
    <t>Filsell, Abbey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</si>
  <si>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</si>
  <si>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</si>
  <si>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</si>
  <si>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</si>
  <si>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</si>
  <si>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</si>
  <si>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</si>
  <si>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</si>
  <si>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</si>
  <si>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</si>
  <si>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Nw10k</t>
  </si>
  <si>
    <t>BGHM</t>
  </si>
  <si>
    <t>Latest SGP Race Scored</t>
  </si>
  <si>
    <t>Light, Colin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</si>
  <si>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</si>
  <si>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2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</si>
  <si>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</si>
  <si>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</si>
  <si>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</si>
  <si>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2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</si>
  <si>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</si>
  <si>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</si>
  <si>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</si>
  <si>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</si>
  <si>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t>zz,</t>
  </si>
  <si>
    <t>1)  There must always be an Entry under Full Name.  Use a "zz," for blank entries</t>
  </si>
  <si>
    <t>2)  When adding an Entry, use first unused row with a "zz,".  Then click on "Sort MasterData"</t>
  </si>
  <si>
    <t>3)  When deleting an Entry, simply overtype the Full Name with "zz,".  Then click on "Sort MasterData"</t>
  </si>
  <si>
    <t>Barton, Neal</t>
  </si>
  <si>
    <t>21st</t>
  </si>
  <si>
    <t>22nd</t>
  </si>
  <si>
    <t>23rd</t>
  </si>
  <si>
    <t>24th</t>
  </si>
  <si>
    <t>25th</t>
  </si>
  <si>
    <t>26th</t>
  </si>
  <si>
    <t>27th</t>
  </si>
  <si>
    <t>28th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</si>
  <si>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2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</si>
  <si>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</si>
  <si>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2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</si>
  <si>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2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</si>
  <si>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</si>
  <si>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</si>
  <si>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</si>
  <si>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</si>
  <si>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4)  Always have at least two spare rows (with "zz,") at the bottom of the range</t>
  </si>
  <si>
    <t>14/11/2012 check - formula</t>
  </si>
  <si>
    <t>14/11/2012 check - values</t>
  </si>
  <si>
    <t>29th</t>
  </si>
  <si>
    <t>30th</t>
  </si>
  <si>
    <t>Swainson, Tim</t>
  </si>
  <si>
    <t>Bacon, Gaëlle</t>
  </si>
  <si>
    <t>Austin, Stuart</t>
  </si>
  <si>
    <t>Copy &amp; "Paste Value"s the entire sheet SGP1 to tab SGP.  There, sort by Sex (Z to A), and Total Races (Largest to Smallest) - and delete rows with a 0 in Total Races</t>
  </si>
  <si>
    <t>Pearce, Michelle</t>
  </si>
  <si>
    <t>Date</t>
  </si>
  <si>
    <t>(mm/dd/yy)</t>
  </si>
  <si>
    <t>mult</t>
  </si>
  <si>
    <t>Adams, Ben</t>
  </si>
  <si>
    <t>Cousins, Paul</t>
  </si>
  <si>
    <t>Davies, William</t>
  </si>
  <si>
    <t>Herbert, Will</t>
  </si>
  <si>
    <t>Quinton, Matthew</t>
  </si>
  <si>
    <t>Jenner, Graham</t>
  </si>
  <si>
    <t>Shore, Alison</t>
  </si>
  <si>
    <t>Denyer, Jennifer</t>
  </si>
  <si>
    <t>Chivers, Jack</t>
  </si>
  <si>
    <t>Chivers, Natalie</t>
  </si>
  <si>
    <t>Notes (do the following in the Bill_Page_DOB file):</t>
  </si>
  <si>
    <t>Denyer, Justine</t>
  </si>
  <si>
    <t>Holdstock, Michelle</t>
  </si>
  <si>
    <t>Neale, Richard</t>
  </si>
  <si>
    <t>Copy and paste by formula data from Bill_Page_DOB (copy the contents of the left hand table - the right hand one will sort itself out)</t>
  </si>
  <si>
    <t>Hodgson, Bruce</t>
  </si>
  <si>
    <t>Colley, Jessica</t>
  </si>
  <si>
    <t>Barrett, Katherine</t>
  </si>
  <si>
    <t>Tullett, Linda</t>
  </si>
  <si>
    <t>Banks, Sarah</t>
  </si>
  <si>
    <t>Booth, Howard</t>
  </si>
  <si>
    <t>Roberjot, Lynne</t>
  </si>
  <si>
    <t>31st</t>
  </si>
  <si>
    <t>32nd</t>
  </si>
  <si>
    <t>33rd</t>
  </si>
  <si>
    <t>34th</t>
  </si>
  <si>
    <t>35th</t>
  </si>
  <si>
    <t>36th</t>
  </si>
  <si>
    <t>37th</t>
  </si>
  <si>
    <t>38th</t>
  </si>
  <si>
    <t>Kennedy, Jon</t>
  </si>
  <si>
    <t>Coomber, Izzy</t>
  </si>
  <si>
    <t>Pewter, Josh</t>
  </si>
  <si>
    <t>Amer, Richard</t>
  </si>
  <si>
    <t>Barrett, Shaun</t>
  </si>
  <si>
    <t>Lucas, Claire</t>
  </si>
  <si>
    <t>Guy, Andy</t>
  </si>
  <si>
    <t>coup</t>
  </si>
  <si>
    <t>Apps, Jana</t>
  </si>
  <si>
    <t>Tomlinson, Paul</t>
  </si>
  <si>
    <t>Coomber, Robert</t>
  </si>
  <si>
    <t>Lazell, Marguerite</t>
  </si>
  <si>
    <t>Scott, Philip</t>
  </si>
  <si>
    <t>payp</t>
  </si>
  <si>
    <t>39th</t>
  </si>
  <si>
    <t>40th</t>
  </si>
  <si>
    <t>41st</t>
  </si>
  <si>
    <t>42nd</t>
  </si>
  <si>
    <t>43rd</t>
  </si>
  <si>
    <t>Glanfield, Chris</t>
  </si>
  <si>
    <t>44th</t>
  </si>
  <si>
    <t>45th</t>
  </si>
  <si>
    <t>12.30 Under 13 Girls 3.0 km (1.8 miles)</t>
  </si>
  <si>
    <t>12.45 Under 13 Boys 3.0 km (1.8 miles)</t>
  </si>
  <si>
    <t>13.00 Under 15 Girls 4.0 km (2.5 miles)</t>
  </si>
  <si>
    <t>13.20 Under 15 Boys 4.5 km (2.8 miles)</t>
  </si>
  <si>
    <t>13.40 Under 17 Men 5.0 km (3.0 miles)</t>
  </si>
  <si>
    <t>14.05 Under 17, U20, Sen &amp; Vet women 5.0 km (3.0 miles)</t>
  </si>
  <si>
    <t>14.35 Under 20, Sen &amp; Vet Men 8.0 km (5.0 miles)</t>
  </si>
  <si>
    <t>3 km</t>
  </si>
  <si>
    <t>4.5 km</t>
  </si>
  <si>
    <t>Plumpton</t>
  </si>
  <si>
    <t>4 km</t>
  </si>
  <si>
    <t>2 km</t>
  </si>
  <si>
    <t>2k</t>
  </si>
  <si>
    <t>Bill Page Positions</t>
  </si>
  <si>
    <t>12.00 Under 11 Boys and Girls 2.0 km (1.2 miles)</t>
  </si>
  <si>
    <t>U15 Boys</t>
  </si>
  <si>
    <t>U15 Girls</t>
  </si>
  <si>
    <t>1500 m</t>
  </si>
  <si>
    <t>Mile</t>
  </si>
  <si>
    <t>2000</t>
  </si>
  <si>
    <t>2 Mile</t>
  </si>
  <si>
    <t>4000</t>
  </si>
  <si>
    <t>3 Mile</t>
  </si>
  <si>
    <t>5000</t>
  </si>
  <si>
    <t>4 Mile</t>
  </si>
  <si>
    <t>5 Mile</t>
  </si>
  <si>
    <t>Men Track</t>
  </si>
  <si>
    <t>Ratio</t>
  </si>
  <si>
    <t>Women Track</t>
  </si>
  <si>
    <t>Women Track %</t>
  </si>
  <si>
    <t>Women Road %</t>
  </si>
  <si>
    <t>Tim - Male</t>
  </si>
  <si>
    <t>Tim - Female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</si>
  <si>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</si>
  <si>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</si>
  <si>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</si>
  <si>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</si>
  <si>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</si>
  <si>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</si>
  <si>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</si>
  <si>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</si>
  <si>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</si>
  <si>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</si>
  <si>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</si>
  <si>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</si>
  <si>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</si>
  <si>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</si>
  <si>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</si>
  <si>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</si>
  <si>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</si>
  <si>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</si>
  <si>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</si>
  <si>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</si>
  <si>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</si>
  <si>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</si>
  <si>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</si>
  <si>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</si>
  <si>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</si>
  <si>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</si>
  <si>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</si>
  <si>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</si>
  <si>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Y</t>
  </si>
  <si>
    <t>M</t>
  </si>
  <si>
    <t>U20 M, Sen M, Vet M</t>
  </si>
  <si>
    <t>U13 Girls;  U13 Boys (2 separate races)</t>
  </si>
  <si>
    <t>U17 M;  U17 W, U20 W, Sen W, Vet W (2 separate races)</t>
  </si>
  <si>
    <t>U11 Girls, U13 Boys</t>
  </si>
  <si>
    <t>Men Track Regression Data</t>
  </si>
  <si>
    <t>Estimate for 4.5k Men Track  =&gt;</t>
  </si>
  <si>
    <t>Actual</t>
  </si>
  <si>
    <t>$B$11:$O$60</t>
  </si>
  <si>
    <t>Average of 4k &amp; 5k</t>
  </si>
  <si>
    <t>Interpolate between 4k &amp; 3m</t>
  </si>
  <si>
    <t>1700 m</t>
  </si>
  <si>
    <t>3400 m</t>
  </si>
  <si>
    <t>5500 m</t>
  </si>
  <si>
    <t>Estimate for 8.2Men Track  =&gt;</t>
  </si>
  <si>
    <t>8.2 km</t>
  </si>
  <si>
    <t>5.5 km</t>
  </si>
  <si>
    <t>3.4 km</t>
  </si>
  <si>
    <t>1.7 km</t>
  </si>
  <si>
    <t>Teddy March</t>
  </si>
  <si>
    <t>Toby Wiles</t>
  </si>
  <si>
    <t>Thomas Fox</t>
  </si>
  <si>
    <t>Henry Forrest</t>
  </si>
  <si>
    <t>Alfie Ledger</t>
  </si>
  <si>
    <t>Ryan Armstrong</t>
  </si>
  <si>
    <t>Finn Dolan</t>
  </si>
  <si>
    <t>Lily Bliss-Tomlinson</t>
  </si>
  <si>
    <t>Harriet Dray</t>
  </si>
  <si>
    <t>Ethan Lambert</t>
  </si>
  <si>
    <t>Aoife Delvaille-Walsh</t>
  </si>
  <si>
    <t>Isabel Deeble</t>
  </si>
  <si>
    <t>Isabelle Bendall</t>
  </si>
  <si>
    <t>Emma Vince</t>
  </si>
  <si>
    <t>Fionnuala Lingard</t>
  </si>
  <si>
    <t>Meadow Davies</t>
  </si>
  <si>
    <t>Joseph Martin</t>
  </si>
  <si>
    <t>Adam Dray</t>
  </si>
  <si>
    <t>Scott Ridley</t>
  </si>
  <si>
    <t>Louis Jude</t>
  </si>
  <si>
    <t>Harrison Bird</t>
  </si>
  <si>
    <t>Daniel Blain</t>
  </si>
  <si>
    <t>Patrick Kenward</t>
  </si>
  <si>
    <t>Oliver Bliss-Tomlinson</t>
  </si>
  <si>
    <t>Jake Ridley</t>
  </si>
  <si>
    <t>Joseph Eastoe</t>
  </si>
  <si>
    <t>lok</t>
  </si>
  <si>
    <t>bark</t>
  </si>
  <si>
    <t>peam</t>
  </si>
  <si>
    <t>hemm</t>
  </si>
  <si>
    <t>tull</t>
  </si>
  <si>
    <t>denj</t>
  </si>
  <si>
    <t>Siobhan Amer</t>
  </si>
  <si>
    <t>Julie Essex</t>
  </si>
  <si>
    <t>Lucy Venables</t>
  </si>
  <si>
    <t>Michelle Holdstock</t>
  </si>
  <si>
    <t>Irene Parsley</t>
  </si>
  <si>
    <t>mulr</t>
  </si>
  <si>
    <t>tomp</t>
  </si>
  <si>
    <t>radp</t>
  </si>
  <si>
    <t>guya</t>
  </si>
  <si>
    <t>tulb</t>
  </si>
  <si>
    <t>amer</t>
  </si>
  <si>
    <t>hict</t>
  </si>
  <si>
    <t>biga</t>
  </si>
  <si>
    <t>essm</t>
  </si>
  <si>
    <t>bicc</t>
  </si>
  <si>
    <t>hors</t>
  </si>
  <si>
    <t>Graham Kenward</t>
  </si>
  <si>
    <t>Rupert Purchase</t>
  </si>
  <si>
    <t>Matt Holbrook</t>
  </si>
  <si>
    <t>Simeon Cousins</t>
  </si>
  <si>
    <t>John Gill</t>
  </si>
  <si>
    <t>Jonathan Hall</t>
  </si>
  <si>
    <t>Julian Boyer</t>
  </si>
  <si>
    <t>Jon Kennedy</t>
  </si>
  <si>
    <t>Richard Cole</t>
  </si>
  <si>
    <t>Tejay Watson</t>
  </si>
  <si>
    <t>Tom Spensley</t>
  </si>
  <si>
    <t>Cameron Reed</t>
  </si>
  <si>
    <t>Sophie Thorne</t>
  </si>
  <si>
    <t>Millie Francis</t>
  </si>
  <si>
    <t>Morgan Bean</t>
  </si>
  <si>
    <t>Russell Mullen</t>
  </si>
  <si>
    <t>Paul Tomlinson</t>
  </si>
  <si>
    <t>Phil Radford</t>
  </si>
  <si>
    <t>Tom Mullen</t>
  </si>
  <si>
    <t>Paul Cousins</t>
  </si>
  <si>
    <t>Phil Payne</t>
  </si>
  <si>
    <t>Andy Guy</t>
  </si>
  <si>
    <t>Barry Tullett</t>
  </si>
  <si>
    <t>Richard Amer</t>
  </si>
  <si>
    <t>Tim Hicks</t>
  </si>
  <si>
    <t>Andrew Biggs</t>
  </si>
  <si>
    <t>Carl Bicknell</t>
  </si>
  <si>
    <t>Mike Essex</t>
  </si>
  <si>
    <t>Steve Horn</t>
  </si>
  <si>
    <t>Kim Lo</t>
  </si>
  <si>
    <t>Katherine Barrett</t>
  </si>
  <si>
    <t>Michelle Pearce</t>
  </si>
  <si>
    <t>Marion Hemsworth</t>
  </si>
  <si>
    <t>Linda Tullett</t>
  </si>
  <si>
    <t>Jennifer Denyer</t>
  </si>
  <si>
    <t>Time</t>
  </si>
  <si>
    <t>Dob</t>
  </si>
  <si>
    <t>Yr</t>
  </si>
  <si>
    <t>factor</t>
  </si>
  <si>
    <t>Trinity Bird</t>
  </si>
  <si>
    <t>Age O-Std</t>
  </si>
  <si>
    <t>Haywards Heath Harriers 2014 Cross Country Age-graded Championship</t>
  </si>
  <si>
    <t>Jasmine Mamoany</t>
  </si>
  <si>
    <t>Hattie Collins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</si>
</sst>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00"/>
    <numFmt numFmtId="166" formatCode="0.0"/>
    <numFmt numFmtId="167" formatCode="0.000"/>
    <numFmt numFmtId="168" formatCode="dd/mm/yyyy;@"/>
  </numFmts>
  <fonts count="35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66666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  <font>
      <b/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4" fillId="0" borderId="0"/>
  </cellStyleXfs>
  <cellXfs count="57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3" fillId="0" borderId="1" xfId="0" applyFont="1" applyBorder="1"/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2" fontId="0" fillId="0" borderId="0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4" fillId="0" borderId="8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2" fontId="3" fillId="0" borderId="3" xfId="0" quotePrefix="1" applyNumberFormat="1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3" borderId="2" xfId="0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1" fontId="2" fillId="0" borderId="3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21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quotePrefix="1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3" borderId="0" xfId="0" applyNumberFormat="1" applyFill="1"/>
    <xf numFmtId="2" fontId="3" fillId="0" borderId="0" xfId="0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0" fillId="0" borderId="9" xfId="0" applyBorder="1"/>
    <xf numFmtId="2" fontId="0" fillId="0" borderId="9" xfId="0" applyNumberFormat="1" applyBorder="1"/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7" fontId="0" fillId="3" borderId="9" xfId="0" applyNumberFormat="1" applyFill="1" applyBorder="1"/>
    <xf numFmtId="0" fontId="0" fillId="3" borderId="9" xfId="0" applyFill="1" applyBorder="1"/>
    <xf numFmtId="1" fontId="1" fillId="3" borderId="0" xfId="0" applyNumberFormat="1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quotePrefix="1" applyFont="1"/>
    <xf numFmtId="2" fontId="2" fillId="2" borderId="0" xfId="0" applyNumberFormat="1" applyFont="1" applyFill="1"/>
    <xf numFmtId="2" fontId="0" fillId="2" borderId="0" xfId="0" applyNumberFormat="1" applyFill="1"/>
    <xf numFmtId="2" fontId="0" fillId="2" borderId="0" xfId="0" quotePrefix="1" applyNumberFormat="1" applyFill="1"/>
    <xf numFmtId="2" fontId="3" fillId="2" borderId="0" xfId="0" applyNumberFormat="1" applyFont="1" applyFill="1"/>
    <xf numFmtId="2" fontId="3" fillId="0" borderId="2" xfId="0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0" fontId="7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2" xfId="0" applyNumberFormat="1" applyFont="1" applyBorder="1"/>
    <xf numFmtId="0" fontId="3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1" fontId="2" fillId="0" borderId="15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 applyAlignment="1">
      <alignment horizontal="center"/>
    </xf>
    <xf numFmtId="2" fontId="7" fillId="0" borderId="4" xfId="0" quotePrefix="1" applyNumberFormat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16" fillId="0" borderId="0" xfId="0" applyFont="1" applyBorder="1"/>
    <xf numFmtId="2" fontId="16" fillId="0" borderId="0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" fillId="0" borderId="12" xfId="0" applyNumberFormat="1" applyFont="1" applyBorder="1"/>
    <xf numFmtId="2" fontId="1" fillId="0" borderId="14" xfId="0" applyNumberFormat="1" applyFont="1" applyBorder="1"/>
    <xf numFmtId="2" fontId="1" fillId="0" borderId="13" xfId="0" applyNumberFormat="1" applyFont="1" applyBorder="1"/>
    <xf numFmtId="2" fontId="1" fillId="0" borderId="0" xfId="0" applyNumberFormat="1" applyFont="1"/>
    <xf numFmtId="0" fontId="1" fillId="0" borderId="0" xfId="0" quotePrefix="1" applyFont="1"/>
    <xf numFmtId="2" fontId="3" fillId="0" borderId="8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8" xfId="0" applyFont="1" applyBorder="1"/>
    <xf numFmtId="0" fontId="16" fillId="0" borderId="12" xfId="0" applyFont="1" applyBorder="1"/>
    <xf numFmtId="0" fontId="16" fillId="0" borderId="13" xfId="0" applyFont="1" applyBorder="1"/>
    <xf numFmtId="0" fontId="3" fillId="0" borderId="19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6" fillId="0" borderId="12" xfId="0" quotePrefix="1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18" fillId="0" borderId="7" xfId="0" applyFont="1" applyBorder="1"/>
    <xf numFmtId="0" fontId="19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20" xfId="0" applyNumberFormat="1" applyFont="1" applyBorder="1" applyAlignment="1">
      <alignment horizontal="left"/>
    </xf>
    <xf numFmtId="0" fontId="10" fillId="0" borderId="0" xfId="0" applyNumberFormat="1" applyFont="1" applyAlignment="1"/>
    <xf numFmtId="0" fontId="11" fillId="4" borderId="20" xfId="0" applyNumberFormat="1" applyFont="1" applyFill="1" applyBorder="1" applyAlignment="1">
      <alignment horizontal="center"/>
    </xf>
    <xf numFmtId="0" fontId="11" fillId="4" borderId="21" xfId="0" applyNumberFormat="1" applyFont="1" applyFill="1" applyBorder="1" applyAlignment="1">
      <alignment horizontal="center"/>
    </xf>
    <xf numFmtId="0" fontId="12" fillId="0" borderId="22" xfId="0" applyNumberFormat="1" applyFont="1" applyBorder="1" applyAlignment="1"/>
    <xf numFmtId="0" fontId="11" fillId="4" borderId="20" xfId="0" applyNumberFormat="1" applyFont="1" applyFill="1" applyBorder="1" applyAlignment="1">
      <alignment horizontal="left"/>
    </xf>
    <xf numFmtId="0" fontId="11" fillId="0" borderId="23" xfId="0" applyNumberFormat="1" applyFont="1" applyBorder="1" applyAlignment="1"/>
    <xf numFmtId="21" fontId="11" fillId="0" borderId="24" xfId="0" applyNumberFormat="1" applyFont="1" applyBorder="1" applyAlignment="1">
      <alignment horizontal="center"/>
    </xf>
    <xf numFmtId="0" fontId="11" fillId="5" borderId="20" xfId="0" applyNumberFormat="1" applyFont="1" applyFill="1" applyBorder="1" applyAlignment="1">
      <alignment horizontal="center"/>
    </xf>
    <xf numFmtId="164" fontId="11" fillId="5" borderId="21" xfId="0" applyNumberFormat="1" applyFont="1" applyFill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0" fontId="11" fillId="5" borderId="23" xfId="0" applyNumberFormat="1" applyFont="1" applyFill="1" applyBorder="1" applyAlignment="1">
      <alignment horizontal="center"/>
    </xf>
    <xf numFmtId="164" fontId="11" fillId="5" borderId="24" xfId="0" applyNumberFormat="1" applyFont="1" applyFill="1" applyBorder="1" applyAlignment="1">
      <alignment horizontal="center"/>
    </xf>
    <xf numFmtId="0" fontId="13" fillId="0" borderId="25" xfId="0" applyNumberFormat="1" applyFont="1" applyFill="1" applyBorder="1" applyAlignment="1"/>
    <xf numFmtId="0" fontId="10" fillId="0" borderId="25" xfId="0" applyNumberFormat="1" applyFont="1" applyFill="1" applyBorder="1" applyAlignment="1"/>
    <xf numFmtId="0" fontId="10" fillId="0" borderId="25" xfId="0" applyNumberFormat="1" applyFont="1" applyBorder="1"/>
    <xf numFmtId="0" fontId="13" fillId="0" borderId="0" xfId="0" applyNumberFormat="1" applyFont="1" applyFill="1" applyAlignment="1"/>
    <xf numFmtId="0" fontId="10" fillId="0" borderId="0" xfId="0" applyNumberFormat="1" applyFont="1" applyFill="1" applyAlignment="1"/>
    <xf numFmtId="0" fontId="11" fillId="5" borderId="2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left"/>
    </xf>
    <xf numFmtId="0" fontId="7" fillId="0" borderId="5" xfId="0" quotePrefix="1" applyFont="1" applyBorder="1"/>
    <xf numFmtId="0" fontId="3" fillId="0" borderId="8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2" fontId="16" fillId="0" borderId="14" xfId="0" quotePrefix="1" applyNumberFormat="1" applyFont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" fillId="0" borderId="0" xfId="0" applyNumberFormat="1" applyFont="1" applyBorder="1"/>
    <xf numFmtId="2" fontId="16" fillId="0" borderId="18" xfId="0" quotePrefix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" xfId="0" applyFont="1" applyBorder="1"/>
    <xf numFmtId="0" fontId="17" fillId="0" borderId="7" xfId="0" applyFont="1" applyBorder="1"/>
    <xf numFmtId="0" fontId="17" fillId="0" borderId="10" xfId="0" applyFont="1" applyBorder="1"/>
    <xf numFmtId="2" fontId="17" fillId="0" borderId="18" xfId="0" applyNumberFormat="1" applyFont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quotePrefix="1" applyNumberFormat="1" applyAlignment="1">
      <alignment horizontal="center"/>
    </xf>
    <xf numFmtId="0" fontId="21" fillId="0" borderId="18" xfId="0" applyFont="1" applyBorder="1"/>
    <xf numFmtId="0" fontId="1" fillId="0" borderId="0" xfId="0" applyFont="1" applyAlignment="1"/>
    <xf numFmtId="0" fontId="3" fillId="0" borderId="0" xfId="0" applyFont="1" applyFill="1"/>
    <xf numFmtId="0" fontId="3" fillId="2" borderId="5" xfId="0" applyFont="1" applyFill="1" applyBorder="1" applyAlignment="1">
      <alignment horizontal="center"/>
    </xf>
    <xf numFmtId="2" fontId="15" fillId="0" borderId="0" xfId="0" applyNumberFormat="1" applyFont="1"/>
    <xf numFmtId="0" fontId="15" fillId="0" borderId="0" xfId="0" applyFont="1"/>
    <xf numFmtId="0" fontId="0" fillId="0" borderId="18" xfId="0" applyBorder="1"/>
    <xf numFmtId="2" fontId="0" fillId="0" borderId="1" xfId="0" applyNumberFormat="1" applyBorder="1"/>
    <xf numFmtId="2" fontId="0" fillId="0" borderId="7" xfId="0" quotePrefix="1" applyNumberFormat="1" applyBorder="1"/>
    <xf numFmtId="0" fontId="0" fillId="0" borderId="11" xfId="0" applyBorder="1"/>
    <xf numFmtId="0" fontId="0" fillId="0" borderId="10" xfId="0" applyBorder="1"/>
    <xf numFmtId="2" fontId="0" fillId="0" borderId="18" xfId="0" applyNumberFormat="1" applyBorder="1"/>
    <xf numFmtId="2" fontId="3" fillId="0" borderId="14" xfId="0" applyNumberFormat="1" applyFont="1" applyBorder="1"/>
    <xf numFmtId="2" fontId="3" fillId="0" borderId="13" xfId="0" applyNumberFormat="1" applyFont="1" applyBorder="1"/>
    <xf numFmtId="2" fontId="3" fillId="0" borderId="18" xfId="0" applyNumberFormat="1" applyFont="1" applyBorder="1"/>
    <xf numFmtId="0" fontId="3" fillId="0" borderId="3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0" xfId="0" quotePrefix="1" applyFont="1"/>
    <xf numFmtId="0" fontId="2" fillId="0" borderId="0" xfId="0" applyFont="1" applyBorder="1" applyAlignment="1" applyProtection="1">
      <alignment horizontal="center"/>
      <protection locked="0"/>
    </xf>
    <xf numFmtId="21" fontId="2" fillId="0" borderId="0" xfId="0" applyNumberFormat="1" applyFont="1" applyBorder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2" fontId="3" fillId="0" borderId="0" xfId="0" quotePrefix="1" applyNumberFormat="1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1" fillId="0" borderId="0" xfId="0" applyFont="1" applyBorder="1"/>
    <xf numFmtId="2" fontId="16" fillId="0" borderId="13" xfId="0" quotePrefix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3" fillId="0" borderId="0" xfId="0" quotePrefix="1" applyFont="1" applyBorder="1"/>
    <xf numFmtId="0" fontId="17" fillId="0" borderId="27" xfId="0" applyFont="1" applyBorder="1"/>
    <xf numFmtId="2" fontId="16" fillId="0" borderId="29" xfId="0" applyNumberFormat="1" applyFont="1" applyBorder="1" applyAlignment="1">
      <alignment horizontal="center"/>
    </xf>
    <xf numFmtId="2" fontId="16" fillId="0" borderId="29" xfId="0" quotePrefix="1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6" fillId="0" borderId="8" xfId="0" quotePrefix="1" applyNumberFormat="1" applyFont="1" applyBorder="1" applyAlignment="1">
      <alignment horizontal="center"/>
    </xf>
    <xf numFmtId="2" fontId="16" fillId="0" borderId="6" xfId="0" quotePrefix="1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/>
    <xf numFmtId="0" fontId="3" fillId="0" borderId="27" xfId="0" applyFont="1" applyBorder="1"/>
    <xf numFmtId="2" fontId="16" fillId="0" borderId="3" xfId="0" quotePrefix="1" applyNumberFormat="1" applyFont="1" applyBorder="1" applyAlignment="1">
      <alignment horizontal="center"/>
    </xf>
    <xf numFmtId="2" fontId="16" fillId="0" borderId="11" xfId="0" quotePrefix="1" applyNumberFormat="1" applyFont="1" applyBorder="1" applyAlignment="1">
      <alignment horizontal="center"/>
    </xf>
    <xf numFmtId="2" fontId="16" fillId="0" borderId="26" xfId="0" quotePrefix="1" applyNumberFormat="1" applyFont="1" applyBorder="1" applyAlignment="1">
      <alignment horizontal="center"/>
    </xf>
    <xf numFmtId="2" fontId="16" fillId="0" borderId="1" xfId="0" quotePrefix="1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6" fillId="0" borderId="4" xfId="0" quotePrefix="1" applyNumberFormat="1" applyFont="1" applyBorder="1" applyAlignment="1">
      <alignment horizontal="center"/>
    </xf>
    <xf numFmtId="2" fontId="16" fillId="0" borderId="7" xfId="0" quotePrefix="1" applyNumberFormat="1" applyFont="1" applyBorder="1" applyAlignment="1">
      <alignment horizontal="center"/>
    </xf>
    <xf numFmtId="2" fontId="16" fillId="0" borderId="10" xfId="0" quotePrefix="1" applyNumberFormat="1" applyFont="1" applyBorder="1" applyAlignment="1">
      <alignment horizontal="center"/>
    </xf>
    <xf numFmtId="2" fontId="16" fillId="0" borderId="27" xfId="0" quotePrefix="1" applyNumberFormat="1" applyFont="1" applyBorder="1" applyAlignment="1">
      <alignment horizontal="center"/>
    </xf>
    <xf numFmtId="0" fontId="23" fillId="6" borderId="0" xfId="0" applyFont="1" applyFill="1" applyBorder="1"/>
    <xf numFmtId="0" fontId="0" fillId="2" borderId="0" xfId="0" applyFill="1" applyAlignment="1">
      <alignment vertical="top" wrapText="1"/>
    </xf>
    <xf numFmtId="0" fontId="0" fillId="0" borderId="0" xfId="0" applyAlignment="1">
      <alignment horizontal="left"/>
    </xf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29" xfId="0" applyFont="1" applyBorder="1"/>
    <xf numFmtId="0" fontId="16" fillId="0" borderId="13" xfId="0" applyFont="1" applyBorder="1" applyAlignment="1">
      <alignment horizontal="center"/>
    </xf>
    <xf numFmtId="0" fontId="3" fillId="0" borderId="12" xfId="0" applyFont="1" applyBorder="1"/>
    <xf numFmtId="0" fontId="16" fillId="0" borderId="12" xfId="0" applyFont="1" applyBorder="1" applyAlignment="1">
      <alignment horizontal="center"/>
    </xf>
    <xf numFmtId="0" fontId="3" fillId="0" borderId="14" xfId="0" applyFont="1" applyBorder="1"/>
    <xf numFmtId="2" fontId="16" fillId="0" borderId="11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6" fillId="0" borderId="0" xfId="0" applyFont="1"/>
    <xf numFmtId="0" fontId="11" fillId="7" borderId="23" xfId="0" applyNumberFormat="1" applyFont="1" applyFill="1" applyBorder="1" applyAlignment="1"/>
    <xf numFmtId="21" fontId="11" fillId="7" borderId="24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29" fillId="0" borderId="0" xfId="0" applyNumberFormat="1" applyFont="1" applyAlignment="1"/>
    <xf numFmtId="164" fontId="1" fillId="0" borderId="0" xfId="0" applyNumberFormat="1" applyFont="1"/>
    <xf numFmtId="1" fontId="1" fillId="0" borderId="0" xfId="0" applyNumberFormat="1" applyFont="1" applyFill="1" applyBorder="1" applyAlignment="1"/>
    <xf numFmtId="1" fontId="0" fillId="0" borderId="0" xfId="0" applyNumberFormat="1" applyAlignment="1"/>
    <xf numFmtId="1" fontId="3" fillId="0" borderId="0" xfId="0" applyNumberFormat="1" applyFont="1" applyAlignment="1"/>
    <xf numFmtId="1" fontId="1" fillId="0" borderId="0" xfId="0" applyNumberFormat="1" applyFont="1" applyAlignment="1"/>
    <xf numFmtId="0" fontId="8" fillId="0" borderId="0" xfId="0" applyFont="1"/>
    <xf numFmtId="0" fontId="1" fillId="0" borderId="8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 vertical="top"/>
    </xf>
    <xf numFmtId="167" fontId="0" fillId="0" borderId="0" xfId="0" applyNumberFormat="1"/>
    <xf numFmtId="0" fontId="0" fillId="0" borderId="0" xfId="0" applyFill="1" applyBorder="1" applyAlignment="1"/>
    <xf numFmtId="0" fontId="0" fillId="0" borderId="5" xfId="0" applyFill="1" applyBorder="1" applyAlignment="1"/>
    <xf numFmtId="0" fontId="6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Continuous"/>
    </xf>
    <xf numFmtId="0" fontId="33" fillId="0" borderId="0" xfId="0" applyFont="1"/>
    <xf numFmtId="2" fontId="33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1" fillId="0" borderId="3" xfId="0" quotePrefix="1" applyNumberFormat="1" applyFont="1" applyBorder="1" applyAlignment="1">
      <alignment horizontal="center"/>
    </xf>
    <xf numFmtId="0" fontId="1" fillId="0" borderId="8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165" fontId="0" fillId="0" borderId="0" xfId="0" applyNumberFormat="1"/>
    <xf numFmtId="0" fontId="33" fillId="0" borderId="0" xfId="0" applyFont="1" applyAlignment="1">
      <alignment horizontal="center"/>
    </xf>
    <xf numFmtId="1" fontId="1" fillId="0" borderId="0" xfId="0" applyNumberFormat="1" applyFont="1"/>
    <xf numFmtId="0" fontId="25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Fill="1"/>
    <xf numFmtId="0" fontId="0" fillId="0" borderId="2" xfId="0" applyFill="1" applyBorder="1"/>
    <xf numFmtId="0" fontId="6" fillId="0" borderId="0" xfId="0" applyFont="1" applyFill="1" applyBorder="1"/>
    <xf numFmtId="2" fontId="3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1" fillId="0" borderId="24" xfId="0" applyNumberFormat="1" applyFont="1" applyBorder="1" applyAlignment="1">
      <alignment horizontal="center"/>
    </xf>
    <xf numFmtId="166" fontId="33" fillId="0" borderId="0" xfId="0" applyNumberFormat="1" applyFont="1"/>
    <xf numFmtId="166" fontId="3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3" fillId="0" borderId="0" xfId="0" quotePrefix="1" applyNumberFormat="1" applyFont="1" applyFill="1" applyBorder="1" applyAlignment="1">
      <alignment horizontal="right"/>
    </xf>
    <xf numFmtId="0" fontId="3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66" fontId="33" fillId="8" borderId="0" xfId="0" quotePrefix="1" applyNumberFormat="1" applyFont="1" applyFill="1" applyBorder="1" applyAlignment="1">
      <alignment horizontal="right"/>
    </xf>
    <xf numFmtId="2" fontId="33" fillId="8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0" fillId="8" borderId="0" xfId="0" applyFill="1"/>
    <xf numFmtId="0" fontId="0" fillId="8" borderId="0" xfId="0" applyFill="1" applyBorder="1"/>
    <xf numFmtId="0" fontId="30" fillId="8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1" fillId="4" borderId="25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left"/>
    </xf>
    <xf numFmtId="0" fontId="11" fillId="0" borderId="31" xfId="0" applyNumberFormat="1" applyFont="1" applyBorder="1" applyAlignment="1"/>
    <xf numFmtId="0" fontId="11" fillId="7" borderId="31" xfId="0" applyNumberFormat="1" applyFont="1" applyFill="1" applyBorder="1" applyAlignment="1"/>
    <xf numFmtId="0" fontId="1" fillId="4" borderId="25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1" fontId="11" fillId="7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/>
    <xf numFmtId="21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/>
    <xf numFmtId="0" fontId="4" fillId="0" borderId="8" xfId="0" applyNumberFormat="1" applyFont="1" applyBorder="1" applyAlignment="1" applyProtection="1">
      <alignment horizontal="center"/>
      <protection locked="0"/>
    </xf>
    <xf numFmtId="164" fontId="1" fillId="6" borderId="0" xfId="0" applyNumberFormat="1" applyFont="1" applyFill="1"/>
    <xf numFmtId="0" fontId="33" fillId="0" borderId="7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14" fontId="33" fillId="0" borderId="0" xfId="0" applyNumberFormat="1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21" fontId="33" fillId="0" borderId="8" xfId="0" applyNumberFormat="1" applyFont="1" applyBorder="1" applyAlignment="1">
      <alignment horizontal="center"/>
    </xf>
    <xf numFmtId="21" fontId="33" fillId="0" borderId="11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14" fontId="33" fillId="0" borderId="2" xfId="0" applyNumberFormat="1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14" fontId="33" fillId="0" borderId="2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4" fontId="33" fillId="0" borderId="0" xfId="0" applyNumberFormat="1" applyFont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168" fontId="0" fillId="0" borderId="0" xfId="0" applyNumberFormat="1"/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1" fillId="9" borderId="0" xfId="0" applyFont="1" applyFill="1" applyBorder="1" applyAlignment="1">
      <alignment horizontal="left"/>
    </xf>
    <xf numFmtId="2" fontId="3" fillId="9" borderId="0" xfId="0" quotePrefix="1" applyNumberFormat="1" applyFont="1" applyFill="1" applyBorder="1" applyAlignment="1">
      <alignment horizontal="center"/>
    </xf>
    <xf numFmtId="0" fontId="1" fillId="9" borderId="0" xfId="0" quotePrefix="1" applyFont="1" applyFill="1" applyBorder="1" applyAlignment="1">
      <alignment horizontal="center"/>
    </xf>
    <xf numFmtId="0" fontId="1" fillId="9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6" fontId="3" fillId="0" borderId="0" xfId="0" applyNumberFormat="1" applyFont="1" applyAlignment="1">
      <alignment vertical="top"/>
    </xf>
    <xf numFmtId="166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" fontId="1" fillId="0" borderId="9" xfId="0" quotePrefix="1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4" fontId="1" fillId="9" borderId="0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7" xfId="0" quotePrefix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 locked="0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center"/>
    </xf>
    <xf numFmtId="21" fontId="33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/>
    </xf>
    <xf numFmtId="21" fontId="1" fillId="9" borderId="0" xfId="0" applyNumberFormat="1" applyFont="1" applyFill="1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1" fontId="1" fillId="9" borderId="0" xfId="0" quotePrefix="1" applyNumberFormat="1" applyFont="1" applyFill="1" applyBorder="1" applyAlignment="1">
      <alignment horizontal="center"/>
    </xf>
    <xf numFmtId="166" fontId="1" fillId="9" borderId="0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24" fillId="0" borderId="0" xfId="0" applyNumberFormat="1" applyFont="1" applyAlignment="1" applyProtection="1">
      <alignment horizontal="center"/>
      <protection locked="0"/>
    </xf>
    <xf numFmtId="166" fontId="3" fillId="0" borderId="2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0" fontId="33" fillId="0" borderId="27" xfId="0" applyFont="1" applyBorder="1"/>
    <xf numFmtId="0" fontId="33" fillId="0" borderId="7" xfId="0" applyFont="1" applyBorder="1"/>
    <xf numFmtId="0" fontId="33" fillId="0" borderId="10" xfId="0" applyFont="1" applyBorder="1"/>
    <xf numFmtId="0" fontId="1" fillId="0" borderId="11" xfId="0" applyFont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0" xfId="0" applyFont="1" applyFill="1" applyBorder="1"/>
    <xf numFmtId="168" fontId="3" fillId="8" borderId="0" xfId="0" applyNumberFormat="1" applyFont="1" applyFill="1" applyBorder="1" applyAlignment="1">
      <alignment horizontal="center"/>
    </xf>
    <xf numFmtId="2" fontId="3" fillId="8" borderId="8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2" fontId="3" fillId="8" borderId="0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7" fillId="3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15" xfId="0" applyBorder="1" applyAlignment="1"/>
    <xf numFmtId="164" fontId="3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/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vertical="top" wrapText="1"/>
    </xf>
    <xf numFmtId="0" fontId="3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1" fillId="9" borderId="1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/>
    <xf numFmtId="14" fontId="1" fillId="9" borderId="2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21" fontId="1" fillId="9" borderId="7" xfId="0" applyNumberFormat="1" applyFont="1" applyFill="1" applyBorder="1" applyAlignment="1">
      <alignment horizontal="center"/>
    </xf>
    <xf numFmtId="21" fontId="1" fillId="0" borderId="7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21" fontId="1" fillId="0" borderId="7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5" xfId="0" quotePrefix="1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21" fontId="3" fillId="8" borderId="7" xfId="0" applyNumberFormat="1" applyFont="1" applyFill="1" applyBorder="1" applyAlignment="1">
      <alignment horizontal="center"/>
    </xf>
    <xf numFmtId="168" fontId="0" fillId="8" borderId="0" xfId="0" applyNumberFormat="1" applyFill="1" applyBorder="1"/>
    <xf numFmtId="2" fontId="0" fillId="8" borderId="8" xfId="0" applyNumberForma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6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21" fontId="34" fillId="8" borderId="1" xfId="0" applyNumberFormat="1" applyFont="1" applyFill="1" applyBorder="1" applyAlignment="1">
      <alignment horizontal="center" vertical="center" wrapText="1"/>
    </xf>
    <xf numFmtId="21" fontId="34" fillId="8" borderId="2" xfId="0" applyNumberFormat="1" applyFont="1" applyFill="1" applyBorder="1" applyAlignment="1">
      <alignment horizontal="center" vertical="center" wrapText="1"/>
    </xf>
    <xf numFmtId="21" fontId="34" fillId="8" borderId="3" xfId="0" applyNumberFormat="1" applyFont="1" applyFill="1" applyBorder="1" applyAlignment="1">
      <alignment horizontal="center" vertical="center" wrapText="1"/>
    </xf>
    <xf numFmtId="21" fontId="34" fillId="8" borderId="7" xfId="0" applyNumberFormat="1" applyFont="1" applyFill="1" applyBorder="1" applyAlignment="1">
      <alignment horizontal="center" vertical="center" wrapText="1"/>
    </xf>
    <xf numFmtId="21" fontId="34" fillId="8" borderId="0" xfId="0" applyNumberFormat="1" applyFont="1" applyFill="1" applyBorder="1" applyAlignment="1">
      <alignment horizontal="center" vertical="center" wrapText="1"/>
    </xf>
    <xf numFmtId="21" fontId="34" fillId="8" borderId="8" xfId="0" applyNumberFormat="1" applyFont="1" applyFill="1" applyBorder="1" applyAlignment="1">
      <alignment horizontal="center" vertical="center" wrapText="1"/>
    </xf>
    <xf numFmtId="21" fontId="34" fillId="8" borderId="4" xfId="0" applyNumberFormat="1" applyFont="1" applyFill="1" applyBorder="1" applyAlignment="1">
      <alignment horizontal="center" vertical="center" wrapText="1"/>
    </xf>
    <xf numFmtId="21" fontId="34" fillId="8" borderId="5" xfId="0" applyNumberFormat="1" applyFont="1" applyFill="1" applyBorder="1" applyAlignment="1">
      <alignment horizontal="center" vertical="center" wrapText="1"/>
    </xf>
    <xf numFmtId="21" fontId="34" fillId="8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Running/HHH%20-%20Bill%20Page/2013/Results%20to%20Crowborough%2010k/Bill_Page_DO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sterData"/>
      <sheetName val="Downland10m_2008"/>
      <sheetName val="Hailsham2006"/>
      <sheetName val="Brighton2002"/>
      <sheetName val="Bill_Page_DOB"/>
    </sheetNames>
    <definedNames>
      <definedName name="MD_So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M42"/>
  <sheetViews>
    <sheetView topLeftCell="B4" workbookViewId="0">
      <selection activeCell="N43" sqref="N43"/>
    </sheetView>
  </sheetViews>
  <sheetFormatPr defaultRowHeight="12.75"/>
  <cols>
    <col min="1" max="1" width="22.85546875" customWidth="1"/>
    <col min="2" max="2" width="3.28515625" style="4" customWidth="1"/>
  </cols>
  <sheetData>
    <row r="2" spans="1:13" ht="15.75">
      <c r="A2" s="479" t="s">
        <v>59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5" spans="1:13">
      <c r="A5" s="2" t="s">
        <v>53</v>
      </c>
    </row>
    <row r="6" spans="1:13">
      <c r="B6" s="4">
        <v>1</v>
      </c>
      <c r="C6" s="222" t="s">
        <v>177</v>
      </c>
      <c r="D6" s="73"/>
      <c r="E6" s="73"/>
    </row>
    <row r="7" spans="1:13">
      <c r="C7" s="222" t="s">
        <v>176</v>
      </c>
      <c r="D7" s="73"/>
      <c r="E7" s="73"/>
    </row>
    <row r="9" spans="1:13">
      <c r="B9" s="4">
        <v>2</v>
      </c>
      <c r="C9" s="1" t="s">
        <v>57</v>
      </c>
    </row>
    <row r="10" spans="1:13">
      <c r="C10" t="s">
        <v>64</v>
      </c>
    </row>
    <row r="11" spans="1:13">
      <c r="C11" s="1" t="s">
        <v>200</v>
      </c>
    </row>
    <row r="12" spans="1:13">
      <c r="C12" s="1" t="s">
        <v>63</v>
      </c>
    </row>
    <row r="13" spans="1:13">
      <c r="C13" s="480" t="s">
        <v>178</v>
      </c>
      <c r="D13" s="481"/>
      <c r="E13" s="481"/>
      <c r="F13" s="481"/>
      <c r="G13" s="481"/>
      <c r="H13" s="481"/>
      <c r="I13" s="481"/>
      <c r="J13" s="482"/>
      <c r="K13" s="482"/>
    </row>
    <row r="14" spans="1:13">
      <c r="C14" s="481"/>
      <c r="D14" s="481"/>
      <c r="E14" s="481"/>
      <c r="F14" s="481"/>
      <c r="G14" s="481"/>
      <c r="H14" s="481"/>
      <c r="I14" s="481"/>
      <c r="J14" s="482"/>
      <c r="K14" s="482"/>
    </row>
    <row r="15" spans="1:13">
      <c r="C15" s="78" t="s">
        <v>65</v>
      </c>
      <c r="D15" s="76"/>
      <c r="E15" s="76"/>
      <c r="F15" s="76"/>
      <c r="G15" s="76"/>
      <c r="H15" s="76"/>
      <c r="I15" s="76"/>
      <c r="J15" s="77"/>
      <c r="K15" s="77"/>
    </row>
    <row r="17" spans="1:3">
      <c r="B17" s="4">
        <v>3</v>
      </c>
      <c r="C17" t="s">
        <v>58</v>
      </c>
    </row>
    <row r="18" spans="1:3">
      <c r="C18" t="s">
        <v>195</v>
      </c>
    </row>
    <row r="19" spans="1:3">
      <c r="C19" t="s">
        <v>196</v>
      </c>
    </row>
    <row r="20" spans="1:3">
      <c r="B20" s="4">
        <v>4</v>
      </c>
      <c r="C20" s="1" t="s">
        <v>199</v>
      </c>
    </row>
    <row r="22" spans="1:3">
      <c r="A22" s="2" t="s">
        <v>54</v>
      </c>
    </row>
    <row r="23" spans="1:3">
      <c r="A23" s="75" t="s">
        <v>55</v>
      </c>
      <c r="B23" s="4">
        <v>1</v>
      </c>
      <c r="C23" t="s">
        <v>197</v>
      </c>
    </row>
    <row r="24" spans="1:3">
      <c r="B24" s="4">
        <v>2</v>
      </c>
      <c r="C24" t="s">
        <v>56</v>
      </c>
    </row>
    <row r="26" spans="1:3">
      <c r="A26" s="74" t="s">
        <v>60</v>
      </c>
      <c r="B26" s="4">
        <v>1</v>
      </c>
      <c r="C26" t="s">
        <v>198</v>
      </c>
    </row>
    <row r="27" spans="1:3">
      <c r="B27" s="4">
        <v>2</v>
      </c>
      <c r="C27" t="s">
        <v>56</v>
      </c>
    </row>
    <row r="30" spans="1:3">
      <c r="A30" s="2" t="s">
        <v>61</v>
      </c>
      <c r="C30" s="1" t="s">
        <v>173</v>
      </c>
    </row>
    <row r="33" spans="1:11">
      <c r="A33" s="2" t="s">
        <v>172</v>
      </c>
      <c r="C33" s="1" t="s">
        <v>179</v>
      </c>
    </row>
    <row r="34" spans="1:11">
      <c r="C34" s="1"/>
    </row>
    <row r="35" spans="1:11">
      <c r="A35" s="2" t="s">
        <v>175</v>
      </c>
      <c r="C35" s="1" t="s">
        <v>174</v>
      </c>
    </row>
    <row r="36" spans="1:11">
      <c r="C36" s="2" t="s">
        <v>181</v>
      </c>
      <c r="D36" s="2"/>
      <c r="E36" s="2"/>
      <c r="F36" s="2"/>
      <c r="G36" s="2"/>
      <c r="H36" s="2"/>
      <c r="I36" s="2"/>
      <c r="J36" s="2"/>
      <c r="K36" s="2"/>
    </row>
    <row r="37" spans="1:11">
      <c r="C37" s="2" t="s">
        <v>180</v>
      </c>
      <c r="D37" s="2"/>
      <c r="E37" s="2"/>
      <c r="F37" s="2"/>
      <c r="G37" s="2"/>
      <c r="H37" s="2"/>
      <c r="I37" s="2"/>
      <c r="J37" s="2"/>
      <c r="K37" s="2"/>
    </row>
    <row r="39" spans="1:11">
      <c r="A39" s="2" t="s">
        <v>201</v>
      </c>
      <c r="C39" s="1" t="s">
        <v>202</v>
      </c>
    </row>
    <row r="42" spans="1:11">
      <c r="C42" s="223" t="s">
        <v>211</v>
      </c>
    </row>
  </sheetData>
  <mergeCells count="2">
    <mergeCell ref="A2:M2"/>
    <mergeCell ref="C13:K1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rgb="FFFFFF00"/>
    <pageSetUpPr fitToPage="1"/>
  </sheetPr>
  <dimension ref="A1:BR116"/>
  <sheetViews>
    <sheetView showZeros="0" zoomScale="90" workbookViewId="0">
      <pane xSplit="3" ySplit="9" topLeftCell="D10" activePane="bottomRight" state="frozen"/>
      <selection activeCell="C85" sqref="C85"/>
      <selection pane="topRight" activeCell="C85" sqref="C85"/>
      <selection pane="bottomLeft" activeCell="C85" sqref="C85"/>
      <selection pane="bottomRight" activeCell="D11" sqref="D11"/>
    </sheetView>
  </sheetViews>
  <sheetFormatPr defaultRowHeight="12.75"/>
  <cols>
    <col min="1" max="1" width="4.7109375" customWidth="1"/>
    <col min="2" max="2" width="6.28515625" customWidth="1"/>
    <col min="3" max="4" width="19.5703125" customWidth="1"/>
    <col min="5" max="5" width="6.42578125" style="85" customWidth="1"/>
    <col min="6" max="9" width="6.42578125" customWidth="1"/>
    <col min="10" max="10" width="7.28515625" customWidth="1"/>
    <col min="11" max="11" width="6.85546875" customWidth="1"/>
    <col min="12" max="12" width="6.42578125" customWidth="1"/>
    <col min="13" max="13" width="6.85546875" customWidth="1"/>
    <col min="14" max="24" width="6.42578125" customWidth="1"/>
    <col min="25" max="25" width="2" customWidth="1"/>
    <col min="26" max="28" width="6.42578125" customWidth="1"/>
    <col min="29" max="29" width="6.85546875" style="85" customWidth="1"/>
    <col min="30" max="30" width="8" style="107" customWidth="1"/>
    <col min="31" max="32" width="7.5703125" style="4" customWidth="1"/>
    <col min="33" max="33" width="3.42578125" style="4" customWidth="1"/>
    <col min="34" max="34" width="6.85546875" customWidth="1"/>
    <col min="35" max="35" width="7.140625" style="4" customWidth="1"/>
    <col min="36" max="36" width="7.140625" style="3" customWidth="1"/>
    <col min="37" max="37" width="8.28515625" style="3" customWidth="1"/>
    <col min="38" max="40" width="7.5703125" customWidth="1"/>
    <col min="41" max="41" width="6.5703125" customWidth="1"/>
    <col min="42" max="42" width="6.42578125" customWidth="1"/>
    <col min="44" max="44" width="4" customWidth="1"/>
    <col min="45" max="45" width="19" customWidth="1"/>
    <col min="46" max="48" width="9.140625" style="4"/>
    <col min="50" max="69" width="6.7109375" customWidth="1"/>
    <col min="70" max="70" width="2.85546875" customWidth="1"/>
  </cols>
  <sheetData>
    <row r="1" spans="1:70">
      <c r="C1" s="85"/>
      <c r="D1" s="85"/>
      <c r="AH1" s="108"/>
      <c r="AI1" s="109"/>
      <c r="AJ1" s="110"/>
      <c r="AK1" s="110"/>
      <c r="AL1" s="108"/>
      <c r="AM1" s="108"/>
      <c r="AN1" s="108"/>
      <c r="AO1" s="108"/>
      <c r="AP1" s="108"/>
    </row>
    <row r="2" spans="1:70">
      <c r="C2" s="122" t="s">
        <v>92</v>
      </c>
      <c r="D2" s="122"/>
      <c r="E2" s="107" t="s">
        <v>95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AH2" s="108"/>
      <c r="AI2" s="109"/>
      <c r="AJ2" s="110"/>
      <c r="AK2" s="110"/>
      <c r="AL2" s="108"/>
      <c r="AM2" s="108"/>
      <c r="AN2" s="108"/>
      <c r="AO2" s="108"/>
      <c r="AP2" s="108"/>
    </row>
    <row r="3" spans="1:70">
      <c r="E3" s="107" t="s">
        <v>84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AH3" s="108"/>
      <c r="AI3" s="109"/>
      <c r="AJ3" s="110"/>
      <c r="AK3" s="110"/>
      <c r="AL3" s="108"/>
      <c r="AM3" s="108"/>
      <c r="AN3" s="108"/>
      <c r="AO3" s="108"/>
      <c r="AP3" s="108"/>
    </row>
    <row r="4" spans="1:70">
      <c r="E4" s="107" t="s">
        <v>85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Z4" s="512" t="s">
        <v>98</v>
      </c>
      <c r="AA4" s="512"/>
      <c r="AB4" s="512"/>
      <c r="AH4" s="511" t="s">
        <v>93</v>
      </c>
      <c r="AI4" s="511"/>
      <c r="AJ4" s="511"/>
      <c r="AK4" s="511"/>
      <c r="AL4" s="511"/>
      <c r="AM4" s="511"/>
      <c r="AN4" s="511"/>
      <c r="AO4" s="511"/>
      <c r="AP4" s="108"/>
    </row>
    <row r="5" spans="1:70" ht="13.5" thickBot="1">
      <c r="E5" s="107" t="s">
        <v>86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Z5" s="512"/>
      <c r="AA5" s="512"/>
      <c r="AB5" s="512"/>
      <c r="AH5" s="511"/>
      <c r="AI5" s="511"/>
      <c r="AJ5" s="511"/>
      <c r="AK5" s="511"/>
      <c r="AL5" s="511"/>
      <c r="AM5" s="511"/>
      <c r="AN5" s="511"/>
      <c r="AO5" s="511"/>
      <c r="AP5" s="108"/>
    </row>
    <row r="6" spans="1:70" ht="13.5" thickBot="1">
      <c r="E6" s="107" t="s">
        <v>96</v>
      </c>
      <c r="F6" s="2"/>
      <c r="G6" s="2"/>
      <c r="H6" s="2"/>
      <c r="I6" s="2"/>
      <c r="J6" s="2"/>
      <c r="K6" s="2"/>
      <c r="L6" s="2"/>
      <c r="M6" s="2"/>
      <c r="N6" s="2"/>
      <c r="O6" s="2"/>
      <c r="P6" s="124"/>
      <c r="Q6" s="2"/>
      <c r="R6" s="2"/>
      <c r="S6" s="2"/>
      <c r="T6" s="2"/>
      <c r="U6" s="2"/>
      <c r="V6" s="2"/>
      <c r="W6" s="1"/>
      <c r="X6" s="1"/>
      <c r="Z6" s="482"/>
      <c r="AA6" s="482"/>
      <c r="AB6" s="482"/>
      <c r="AH6" s="108"/>
      <c r="AI6" s="109"/>
      <c r="AJ6" s="110"/>
      <c r="AK6" s="110"/>
      <c r="AL6" s="108"/>
      <c r="AM6" s="108"/>
      <c r="AN6" s="108"/>
      <c r="AO6" s="108"/>
      <c r="AP6" s="108"/>
      <c r="AR6" s="515" t="s">
        <v>131</v>
      </c>
      <c r="AS6" s="516"/>
      <c r="AT6" s="516"/>
      <c r="AU6" s="516"/>
      <c r="AV6" s="517"/>
    </row>
    <row r="7" spans="1:70" ht="13.5" thickBot="1">
      <c r="E7" s="103"/>
      <c r="AH7" s="108"/>
      <c r="AI7" s="111"/>
      <c r="AJ7" s="110"/>
      <c r="AK7" s="110" t="s">
        <v>78</v>
      </c>
      <c r="AL7" s="108"/>
      <c r="AM7" s="108"/>
      <c r="AN7" s="108"/>
      <c r="AO7" s="108"/>
      <c r="AP7" s="108"/>
      <c r="AR7" s="19"/>
      <c r="AS7" s="18"/>
      <c r="AT7" s="69"/>
      <c r="AU7" s="69"/>
      <c r="AV7" s="156"/>
    </row>
    <row r="8" spans="1:70" s="104" customFormat="1" ht="13.5" thickBot="1">
      <c r="C8" s="200" t="s">
        <v>90</v>
      </c>
      <c r="D8" s="200"/>
      <c r="E8" s="150">
        <f t="shared" ref="E8:X8" ca="1" si="0">+IF(ISERROR(IF(MATCH(INDIRECT(E9&amp;"!"&amp;"$F$4"),event,0)&gt;=MATCH("10 Mile",event,0),1,0)),0,IF(MATCH(INDIRECT(E9&amp;"!"&amp;"$F$4"),event,0)&gt;=MATCH("10 Mile",event,0),1,0))</f>
        <v>0</v>
      </c>
      <c r="F8" s="151">
        <f t="shared" ca="1" si="0"/>
        <v>0</v>
      </c>
      <c r="G8" s="151">
        <f t="shared" ca="1" si="0"/>
        <v>0</v>
      </c>
      <c r="H8" s="151">
        <f t="shared" ca="1" si="0"/>
        <v>0</v>
      </c>
      <c r="I8" s="151">
        <f t="shared" ca="1" si="0"/>
        <v>0</v>
      </c>
      <c r="J8" s="151">
        <f t="shared" ca="1" si="0"/>
        <v>0</v>
      </c>
      <c r="K8" s="151">
        <f t="shared" ca="1" si="0"/>
        <v>0</v>
      </c>
      <c r="L8" s="151">
        <f t="shared" ca="1" si="0"/>
        <v>0</v>
      </c>
      <c r="M8" s="151">
        <f t="shared" ca="1" si="0"/>
        <v>0</v>
      </c>
      <c r="N8" s="151">
        <f t="shared" ca="1" si="0"/>
        <v>0</v>
      </c>
      <c r="O8" s="151">
        <f t="shared" ca="1" si="0"/>
        <v>0</v>
      </c>
      <c r="P8" s="151">
        <f t="shared" ca="1" si="0"/>
        <v>0</v>
      </c>
      <c r="Q8" s="151">
        <f t="shared" ca="1" si="0"/>
        <v>0</v>
      </c>
      <c r="R8" s="151">
        <f t="shared" ca="1" si="0"/>
        <v>0</v>
      </c>
      <c r="S8" s="151">
        <f t="shared" ca="1" si="0"/>
        <v>0</v>
      </c>
      <c r="T8" s="151">
        <f t="shared" ca="1" si="0"/>
        <v>0</v>
      </c>
      <c r="U8" s="151">
        <f t="shared" ca="1" si="0"/>
        <v>0</v>
      </c>
      <c r="V8" s="151">
        <f t="shared" ca="1" si="0"/>
        <v>0</v>
      </c>
      <c r="W8" s="151">
        <f t="shared" ca="1" si="0"/>
        <v>0</v>
      </c>
      <c r="X8" s="151">
        <f t="shared" ca="1" si="0"/>
        <v>0</v>
      </c>
      <c r="Y8" s="143"/>
      <c r="Z8" s="484" t="s">
        <v>83</v>
      </c>
      <c r="AA8" s="484"/>
      <c r="AB8" s="485"/>
      <c r="AC8" s="129" t="s">
        <v>73</v>
      </c>
      <c r="AD8" s="205" t="s">
        <v>117</v>
      </c>
      <c r="AE8" s="29" t="s">
        <v>73</v>
      </c>
      <c r="AF8" s="205" t="s">
        <v>117</v>
      </c>
      <c r="AG8" s="105"/>
      <c r="AH8" s="119" t="s">
        <v>74</v>
      </c>
      <c r="AI8" s="119" t="s">
        <v>71</v>
      </c>
      <c r="AJ8" s="112" t="s">
        <v>76</v>
      </c>
      <c r="AK8" s="112" t="s">
        <v>79</v>
      </c>
      <c r="AL8" s="519" t="s">
        <v>97</v>
      </c>
      <c r="AM8" s="519"/>
      <c r="AN8" s="519"/>
      <c r="AO8" s="110"/>
      <c r="AP8" s="110"/>
      <c r="AR8" s="30"/>
      <c r="AS8" s="26"/>
      <c r="AT8" s="513" t="s">
        <v>128</v>
      </c>
      <c r="AU8" s="513"/>
      <c r="AV8" s="514"/>
    </row>
    <row r="9" spans="1:70" ht="13.5" thickBot="1">
      <c r="A9" s="2" t="s">
        <v>8</v>
      </c>
      <c r="C9" s="139" t="s">
        <v>91</v>
      </c>
      <c r="D9" s="34"/>
      <c r="E9" s="149" t="str">
        <f ca="1">+'8.2k'!A1</f>
        <v>8.2k</v>
      </c>
      <c r="F9" s="136" t="str">
        <f ca="1">+'5.5k'!A1</f>
        <v>5.5k</v>
      </c>
      <c r="G9" s="201" t="str">
        <f ca="1">+'5.0k'!A1</f>
        <v>5.0k</v>
      </c>
      <c r="H9" s="136" t="str">
        <f ca="1">+'3.4k'!A1</f>
        <v>3.4k</v>
      </c>
      <c r="I9" s="136" t="s">
        <v>280</v>
      </c>
      <c r="J9" s="136" t="e">
        <f>+#REF!</f>
        <v>#REF!</v>
      </c>
      <c r="K9" s="136" t="e">
        <f>+#REF!</f>
        <v>#REF!</v>
      </c>
      <c r="L9" s="136" t="e">
        <f>+#REF!</f>
        <v>#REF!</v>
      </c>
      <c r="M9" s="136" t="e">
        <f>+#REF!</f>
        <v>#REF!</v>
      </c>
      <c r="N9" s="136" t="e">
        <f>+#REF!</f>
        <v>#REF!</v>
      </c>
      <c r="O9" s="136" t="e">
        <f>+#REF!</f>
        <v>#REF!</v>
      </c>
      <c r="P9" s="136" t="e">
        <f>+#REF!</f>
        <v>#REF!</v>
      </c>
      <c r="Q9" s="136" t="e">
        <f>+#REF!</f>
        <v>#REF!</v>
      </c>
      <c r="R9" s="136" t="e">
        <f>+#REF!</f>
        <v>#REF!</v>
      </c>
      <c r="S9" s="136" t="e">
        <f>+#REF!</f>
        <v>#REF!</v>
      </c>
      <c r="T9" s="136" t="e">
        <f>+#REF!</f>
        <v>#REF!</v>
      </c>
      <c r="U9" s="136" t="e">
        <f>+#REF!</f>
        <v>#REF!</v>
      </c>
      <c r="V9" s="136" t="e">
        <f>+#REF!</f>
        <v>#REF!</v>
      </c>
      <c r="W9" s="136" t="e">
        <f>+#REF!</f>
        <v>#REF!</v>
      </c>
      <c r="X9" s="136" t="e">
        <f>+#REF!</f>
        <v>#REF!</v>
      </c>
      <c r="Y9" s="16"/>
      <c r="Z9" s="15" t="s">
        <v>87</v>
      </c>
      <c r="AA9" s="16" t="s">
        <v>88</v>
      </c>
      <c r="AB9" s="17" t="s">
        <v>89</v>
      </c>
      <c r="AC9" s="137" t="s">
        <v>72</v>
      </c>
      <c r="AD9" s="206" t="s">
        <v>72</v>
      </c>
      <c r="AE9" s="17" t="s">
        <v>94</v>
      </c>
      <c r="AF9" s="207" t="s">
        <v>94</v>
      </c>
      <c r="AG9" s="123"/>
      <c r="AH9" s="111" t="s">
        <v>75</v>
      </c>
      <c r="AI9" s="111" t="s">
        <v>81</v>
      </c>
      <c r="AJ9" s="110" t="s">
        <v>77</v>
      </c>
      <c r="AK9" s="110" t="s">
        <v>80</v>
      </c>
      <c r="AL9" s="112">
        <v>1</v>
      </c>
      <c r="AM9" s="112">
        <v>2</v>
      </c>
      <c r="AN9" s="112">
        <v>3</v>
      </c>
      <c r="AO9" s="112" t="s">
        <v>82</v>
      </c>
      <c r="AP9" s="112"/>
      <c r="AR9" s="19"/>
      <c r="AS9" s="18"/>
      <c r="AT9" s="157" t="s">
        <v>87</v>
      </c>
      <c r="AU9" s="157" t="s">
        <v>88</v>
      </c>
      <c r="AV9" s="164" t="s">
        <v>89</v>
      </c>
      <c r="AX9" s="180" t="str">
        <f ca="1">+E9</f>
        <v>8.2k</v>
      </c>
      <c r="AY9" s="180" t="str">
        <f t="shared" ref="AY9:BQ9" ca="1" si="1">+F9</f>
        <v>5.5k</v>
      </c>
      <c r="AZ9" s="180" t="str">
        <f t="shared" ca="1" si="1"/>
        <v>5.0k</v>
      </c>
      <c r="BA9" s="180" t="str">
        <f t="shared" ca="1" si="1"/>
        <v>3.4k</v>
      </c>
      <c r="BB9" s="180" t="s">
        <v>280</v>
      </c>
      <c r="BC9" s="180" t="e">
        <f t="shared" si="1"/>
        <v>#REF!</v>
      </c>
      <c r="BD9" s="180" t="e">
        <f t="shared" si="1"/>
        <v>#REF!</v>
      </c>
      <c r="BE9" s="180" t="e">
        <f t="shared" si="1"/>
        <v>#REF!</v>
      </c>
      <c r="BF9" s="180" t="e">
        <f t="shared" si="1"/>
        <v>#REF!</v>
      </c>
      <c r="BG9" s="180" t="e">
        <f t="shared" si="1"/>
        <v>#REF!</v>
      </c>
      <c r="BH9" s="180" t="e">
        <f t="shared" si="1"/>
        <v>#REF!</v>
      </c>
      <c r="BI9" s="180" t="e">
        <f t="shared" si="1"/>
        <v>#REF!</v>
      </c>
      <c r="BJ9" s="180" t="e">
        <f t="shared" si="1"/>
        <v>#REF!</v>
      </c>
      <c r="BK9" s="180" t="e">
        <f t="shared" si="1"/>
        <v>#REF!</v>
      </c>
      <c r="BL9" s="180" t="e">
        <f t="shared" si="1"/>
        <v>#REF!</v>
      </c>
      <c r="BM9" s="180" t="e">
        <f t="shared" si="1"/>
        <v>#REF!</v>
      </c>
      <c r="BN9" s="180" t="e">
        <f t="shared" si="1"/>
        <v>#REF!</v>
      </c>
      <c r="BO9" s="180" t="e">
        <f t="shared" si="1"/>
        <v>#REF!</v>
      </c>
      <c r="BP9" s="180" t="e">
        <f t="shared" si="1"/>
        <v>#REF!</v>
      </c>
      <c r="BQ9" s="180" t="e">
        <f t="shared" si="1"/>
        <v>#REF!</v>
      </c>
      <c r="BR9" s="180"/>
    </row>
    <row r="10" spans="1:70">
      <c r="C10" s="227"/>
      <c r="D10" s="62"/>
      <c r="E10" s="22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68"/>
      <c r="Z10" s="62"/>
      <c r="AA10" s="33"/>
      <c r="AB10" s="68"/>
      <c r="AC10" s="232"/>
      <c r="AD10" s="235"/>
      <c r="AE10" s="238"/>
      <c r="AF10" s="236"/>
      <c r="AG10" s="123"/>
      <c r="AH10" s="108"/>
      <c r="AI10" s="109"/>
      <c r="AJ10" s="110"/>
      <c r="AK10" s="110"/>
      <c r="AL10" s="108"/>
      <c r="AM10" s="108"/>
      <c r="AN10" s="108"/>
      <c r="AO10" s="108"/>
      <c r="AP10" s="108"/>
      <c r="AR10" s="19"/>
      <c r="AS10" s="18"/>
      <c r="AT10" s="69"/>
      <c r="AU10" s="69"/>
      <c r="AV10" s="156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</row>
    <row r="11" spans="1:70">
      <c r="A11" t="str">
        <f>+MasterData!F11</f>
        <v>m</v>
      </c>
      <c r="B11" t="str">
        <f>+MasterData!B11</f>
        <v>AdaB</v>
      </c>
      <c r="C11" s="140" t="str">
        <f>+MasterData!C11</f>
        <v>Adams, Ben</v>
      </c>
      <c r="D11" s="19" t="str">
        <f>+MasterData!P11</f>
        <v>Ben Adams</v>
      </c>
      <c r="E11" s="229">
        <f t="shared" ref="E11:N20" ca="1" si="2">ROUND(IF(ISERROR(INDEX(INDIRECT(E$101),MATCH($B11,INDIRECT(E$102),0),14)),0,INDEX(INDIRECT(E$101),MATCH($B11,INDIRECT(E$102),0),14)),3)</f>
        <v>0</v>
      </c>
      <c r="F11" s="47">
        <f t="shared" ca="1" si="2"/>
        <v>0</v>
      </c>
      <c r="G11" s="47">
        <f t="shared" ca="1" si="2"/>
        <v>0</v>
      </c>
      <c r="H11" s="47">
        <f t="shared" ca="1" si="2"/>
        <v>0</v>
      </c>
      <c r="I11" s="47">
        <f t="shared" ca="1" si="2"/>
        <v>0</v>
      </c>
      <c r="J11" s="47">
        <f t="shared" ca="1" si="2"/>
        <v>0</v>
      </c>
      <c r="K11" s="47">
        <f t="shared" ca="1" si="2"/>
        <v>0</v>
      </c>
      <c r="L11" s="47">
        <f t="shared" ca="1" si="2"/>
        <v>0</v>
      </c>
      <c r="M11" s="47">
        <f t="shared" ca="1" si="2"/>
        <v>0</v>
      </c>
      <c r="N11" s="47">
        <f t="shared" ca="1" si="2"/>
        <v>0</v>
      </c>
      <c r="O11" s="47">
        <f t="shared" ref="O11:X20" ca="1" si="3">ROUND(IF(ISERROR(INDEX(INDIRECT(O$101),MATCH($B11,INDIRECT(O$102),0),14)),0,INDEX(INDIRECT(O$101),MATCH($B11,INDIRECT(O$102),0),14)),3)</f>
        <v>0</v>
      </c>
      <c r="P11" s="47">
        <f t="shared" ca="1" si="3"/>
        <v>0</v>
      </c>
      <c r="Q11" s="47">
        <f t="shared" ca="1" si="3"/>
        <v>0</v>
      </c>
      <c r="R11" s="47">
        <f t="shared" ca="1" si="3"/>
        <v>0</v>
      </c>
      <c r="S11" s="47">
        <f t="shared" ca="1" si="3"/>
        <v>0</v>
      </c>
      <c r="T11" s="47">
        <f t="shared" ca="1" si="3"/>
        <v>0</v>
      </c>
      <c r="U11" s="47">
        <f t="shared" ca="1" si="3"/>
        <v>0</v>
      </c>
      <c r="V11" s="47">
        <f t="shared" ca="1" si="3"/>
        <v>0</v>
      </c>
      <c r="W11" s="47">
        <f t="shared" ca="1" si="3"/>
        <v>0</v>
      </c>
      <c r="X11" s="47">
        <f t="shared" ca="1" si="3"/>
        <v>0</v>
      </c>
      <c r="Y11" s="70"/>
      <c r="Z11" s="131" t="str">
        <f ca="1">IF($AO11="Right 3",AL11,AK11)</f>
        <v/>
      </c>
      <c r="AA11" s="47" t="str">
        <f ca="1">IF($AO11="Right 3",AM11,AL11)</f>
        <v/>
      </c>
      <c r="AB11" s="134" t="str">
        <f ca="1">IF($AO11="Right 3",AN11,AM11)</f>
        <v/>
      </c>
      <c r="AC11" s="138">
        <f ca="1">IF(AJ11="Yes",SUM(Z11:AB11),0)</f>
        <v>0</v>
      </c>
      <c r="AD11" s="159">
        <f ca="1">IF(AJ11="Yes",1/((1/Z11+1/AA11+1/AB11))*3*3,0)</f>
        <v>0</v>
      </c>
      <c r="AE11" s="239">
        <f ca="1">IF(AC11=0,0,RANK(AC11,AC$11:AC$97))</f>
        <v>0</v>
      </c>
      <c r="AF11" s="202">
        <f ca="1">IF(AD11=0,0,RANK(AD11,AD$11:AD$97))</f>
        <v>0</v>
      </c>
      <c r="AG11" s="123"/>
      <c r="AH11" s="109" t="str">
        <f ca="1">IF(COUNTIF(E11:X11,"&gt;=0.1")&gt;=3,"Yes","No")</f>
        <v>No</v>
      </c>
      <c r="AI11" s="109" t="str">
        <f ca="1">IF(SUMPRODUCT($E$8:$X$8,E11:X11)=0,"","Yes")</f>
        <v/>
      </c>
      <c r="AJ11" s="120" t="str">
        <f ca="1">IF(AND(AH11="Yes",AI11="Yes"),"Yes","")</f>
        <v/>
      </c>
      <c r="AK11" s="110" t="str">
        <f ca="1">IF(AJ11="Yes",ROUND(MAX(E$8*E11,F$8*F11,G$8*G11,H$8*H11,I$8*I11,J$8*J11,K$8*K11,L$8*L11,M$8*M11,N$8*N11,O$8*O11,P$8*P11,Q$8*Q11,R$8*R11,S$8*S11,T$8*T11,U$8*U11,V$8*V11,W$8*W11,X$8*X11),3),"")</f>
        <v/>
      </c>
      <c r="AL11" s="106" t="str">
        <f t="shared" ref="AL11:AL31" ca="1" si="4">IF($AJ11="Yes",ROUND(LARGE($E11:$X11,AL$9),3),"")</f>
        <v/>
      </c>
      <c r="AM11" s="106" t="str">
        <f t="shared" ref="AM11:AN30" ca="1" si="5">IF($AJ11="Yes",ROUND(LARGE($E11:$X11,AM$9),3),"")</f>
        <v/>
      </c>
      <c r="AN11" s="106" t="str">
        <f t="shared" ca="1" si="5"/>
        <v/>
      </c>
      <c r="AO11" s="108" t="str">
        <f ca="1">+IF(AJ11="Yes",IF(OR(AK11=AL11,AK11=AM11,AK11=AN11),"Right 3","Left 3"),"")</f>
        <v/>
      </c>
      <c r="AP11" s="106"/>
      <c r="AR11" s="19">
        <f t="shared" ref="AR11:AR74" si="6">+AR12+1</f>
        <v>88</v>
      </c>
      <c r="AS11" s="18" t="str">
        <f>+C11</f>
        <v>Adams, Ben</v>
      </c>
      <c r="AT11" s="69" t="str">
        <f ca="1">IF(Z11="","",+HLOOKUP(Z11,$E11:$X$98,$AR11,FALSE))</f>
        <v/>
      </c>
      <c r="AU11" s="69" t="str">
        <f ca="1">IF(AA11="","",+HLOOKUP(AA11,$E11:$X$98,$AR11,FALSE))</f>
        <v/>
      </c>
      <c r="AV11" s="156" t="str">
        <f ca="1">IF(AB11="","",+HLOOKUP(AB11,$E11:$X$98,$AR11,FALSE))</f>
        <v/>
      </c>
      <c r="AX11" s="85" t="str">
        <f ca="1">+IF(E11=0,"",E11)</f>
        <v/>
      </c>
      <c r="AY11" s="85" t="str">
        <f ca="1">+IF(F11=0,"",F11)</f>
        <v/>
      </c>
      <c r="AZ11" s="85" t="str">
        <f t="shared" ref="AZ11:AZ74" ca="1" si="7">+IF(G11=0,"",G11)</f>
        <v/>
      </c>
      <c r="BA11" s="85" t="str">
        <f t="shared" ref="BA11:BA74" ca="1" si="8">+IF(H11=0,"",H11)</f>
        <v/>
      </c>
      <c r="BB11" s="85" t="str">
        <f t="shared" ref="BB11:BB74" ca="1" si="9">+IF(I11=0,"",I11)</f>
        <v/>
      </c>
      <c r="BC11" s="85" t="str">
        <f t="shared" ref="BC11:BC74" ca="1" si="10">+IF(J11=0,"",J11)</f>
        <v/>
      </c>
      <c r="BD11" s="85" t="str">
        <f t="shared" ref="BD11:BD74" ca="1" si="11">+IF(K11=0,"",K11)</f>
        <v/>
      </c>
      <c r="BE11" s="85" t="str">
        <f t="shared" ref="BE11:BE74" ca="1" si="12">+IF(L11=0,"",L11)</f>
        <v/>
      </c>
      <c r="BF11" s="85" t="str">
        <f t="shared" ref="BF11:BF74" ca="1" si="13">+IF(M11=0,"",M11)</f>
        <v/>
      </c>
      <c r="BG11" s="85" t="str">
        <f t="shared" ref="BG11:BG74" ca="1" si="14">+IF(N11=0,"",N11)</f>
        <v/>
      </c>
      <c r="BH11" s="85" t="str">
        <f t="shared" ref="BH11:BH74" ca="1" si="15">+IF(O11=0,"",O11)</f>
        <v/>
      </c>
      <c r="BI11" s="85" t="str">
        <f t="shared" ref="BI11:BI74" ca="1" si="16">+IF(P11=0,"",P11)</f>
        <v/>
      </c>
      <c r="BJ11" s="85" t="str">
        <f t="shared" ref="BJ11:BJ74" ca="1" si="17">+IF(Q11=0,"",Q11)</f>
        <v/>
      </c>
      <c r="BK11" s="85" t="str">
        <f t="shared" ref="BK11:BK74" ca="1" si="18">+IF(R11=0,"",R11)</f>
        <v/>
      </c>
      <c r="BL11" s="85" t="str">
        <f t="shared" ref="BL11:BL74" ca="1" si="19">+IF(S11=0,"",S11)</f>
        <v/>
      </c>
      <c r="BM11" s="85" t="str">
        <f t="shared" ref="BM11:BM74" ca="1" si="20">+IF(T11=0,"",T11)</f>
        <v/>
      </c>
      <c r="BN11" s="85" t="str">
        <f t="shared" ref="BN11:BN74" ca="1" si="21">+IF(U11=0,"",U11)</f>
        <v/>
      </c>
      <c r="BO11" s="85" t="str">
        <f t="shared" ref="BO11:BO74" ca="1" si="22">+IF(V11=0,"",V11)</f>
        <v/>
      </c>
      <c r="BP11" s="85" t="str">
        <f t="shared" ref="BP11:BP74" ca="1" si="23">+IF(W11=0,"",W11)</f>
        <v/>
      </c>
      <c r="BQ11" s="85"/>
      <c r="BR11" s="85"/>
    </row>
    <row r="12" spans="1:70">
      <c r="A12" t="str">
        <f>+MasterData!F12</f>
        <v>m</v>
      </c>
      <c r="B12" t="str">
        <f>+MasterData!B12</f>
        <v>AmeR</v>
      </c>
      <c r="C12" s="140" t="str">
        <f>+MasterData!C12</f>
        <v>Amer, Richard</v>
      </c>
      <c r="D12" s="19" t="str">
        <f>+MasterData!P12</f>
        <v>Richard Amer</v>
      </c>
      <c r="E12" s="131">
        <f t="shared" ca="1" si="2"/>
        <v>62.835999999999999</v>
      </c>
      <c r="F12" s="47">
        <f t="shared" ca="1" si="2"/>
        <v>0</v>
      </c>
      <c r="G12" s="47">
        <f t="shared" ca="1" si="2"/>
        <v>0</v>
      </c>
      <c r="H12" s="47">
        <f t="shared" ca="1" si="2"/>
        <v>0</v>
      </c>
      <c r="I12" s="47">
        <f t="shared" ca="1" si="2"/>
        <v>0</v>
      </c>
      <c r="J12" s="47">
        <f t="shared" ca="1" si="2"/>
        <v>0</v>
      </c>
      <c r="K12" s="47">
        <f t="shared" ca="1" si="2"/>
        <v>0</v>
      </c>
      <c r="L12" s="47">
        <f t="shared" ca="1" si="2"/>
        <v>0</v>
      </c>
      <c r="M12" s="47">
        <f t="shared" ca="1" si="2"/>
        <v>0</v>
      </c>
      <c r="N12" s="47">
        <f t="shared" ca="1" si="2"/>
        <v>0</v>
      </c>
      <c r="O12" s="47">
        <f t="shared" ca="1" si="3"/>
        <v>0</v>
      </c>
      <c r="P12" s="47">
        <f t="shared" ca="1" si="3"/>
        <v>0</v>
      </c>
      <c r="Q12" s="47">
        <f t="shared" ca="1" si="3"/>
        <v>0</v>
      </c>
      <c r="R12" s="47">
        <f t="shared" ca="1" si="3"/>
        <v>0</v>
      </c>
      <c r="S12" s="47">
        <f t="shared" ca="1" si="3"/>
        <v>0</v>
      </c>
      <c r="T12" s="47">
        <f t="shared" ca="1" si="3"/>
        <v>0</v>
      </c>
      <c r="U12" s="47">
        <f t="shared" ca="1" si="3"/>
        <v>0</v>
      </c>
      <c r="V12" s="47">
        <f t="shared" ca="1" si="3"/>
        <v>0</v>
      </c>
      <c r="W12" s="47">
        <f t="shared" ca="1" si="3"/>
        <v>0</v>
      </c>
      <c r="X12" s="47">
        <f t="shared" ca="1" si="3"/>
        <v>0</v>
      </c>
      <c r="Y12" s="70"/>
      <c r="Z12" s="131" t="str">
        <f t="shared" ref="Z12:Z75" ca="1" si="24">IF($AO12="Right 3",AL12,AK12)</f>
        <v/>
      </c>
      <c r="AA12" s="47" t="str">
        <f t="shared" ref="AA12:AA75" ca="1" si="25">IF($AO12="Right 3",AM12,AL12)</f>
        <v/>
      </c>
      <c r="AB12" s="134" t="str">
        <f t="shared" ref="AB12:AB75" ca="1" si="26">IF($AO12="Right 3",AN12,AM12)</f>
        <v/>
      </c>
      <c r="AC12" s="138">
        <f t="shared" ref="AC12:AC75" ca="1" si="27">IF(AJ12="Yes",SUM(Z12:AB12),0)</f>
        <v>0</v>
      </c>
      <c r="AD12" s="159">
        <f t="shared" ref="AD12:AD75" ca="1" si="28">IF(AJ12="Yes",1/((1/Z12+1/AA12+1/AB12))*3*3,0)</f>
        <v>0</v>
      </c>
      <c r="AE12" s="240">
        <f t="shared" ref="AE12:AE42" ca="1" si="29">IF(AC12=0,0,RANK(AC12,AC$11:AC$97))</f>
        <v>0</v>
      </c>
      <c r="AF12" s="202">
        <f t="shared" ref="AF12:AF42" ca="1" si="30">IF(AD12=0,0,RANK(AD12,AD$11:AD$97))</f>
        <v>0</v>
      </c>
      <c r="AG12" s="123"/>
      <c r="AH12" s="109" t="str">
        <f t="shared" ref="AH12:AH75" ca="1" si="31">IF(COUNTIF(E12:X12,"&gt;=0.1")&gt;=3,"Yes","No")</f>
        <v>No</v>
      </c>
      <c r="AI12" s="109" t="str">
        <f t="shared" ref="AI12:AI75" ca="1" si="32">IF(SUMPRODUCT($E$8:$X$8,E12:X12)=0,"","Yes")</f>
        <v/>
      </c>
      <c r="AJ12" s="110" t="str">
        <f t="shared" ref="AJ12:AJ75" ca="1" si="33">IF(AND(AH12="Yes",AI12="Yes"),"Yes","")</f>
        <v/>
      </c>
      <c r="AK12" s="110" t="str">
        <f t="shared" ref="AK12:AK75" ca="1" si="34">IF(AJ12="Yes",ROUND(MAX(E$8*E12,F$8*F12,G$8*G12,H$8*H12,I$8*I12,J$8*J12,K$8*K12,L$8*L12,M$8*M12,N$8*N12,O$8*O12,P$8*P12,Q$8*Q12,R$8*R12,S$8*S12,T$8*T12,U$8*U12,V$8*V12,W$8*W12,X$8*X12),3),"")</f>
        <v/>
      </c>
      <c r="AL12" s="106" t="str">
        <f t="shared" ca="1" si="4"/>
        <v/>
      </c>
      <c r="AM12" s="106" t="str">
        <f t="shared" ca="1" si="5"/>
        <v/>
      </c>
      <c r="AN12" s="106" t="str">
        <f t="shared" ca="1" si="5"/>
        <v/>
      </c>
      <c r="AO12" s="108" t="str">
        <f t="shared" ref="AO12:AO75" ca="1" si="35">+IF(AJ12="Yes",IF(OR(AK12=AL12,AK12=AM12,AK12=AN12),"Right 3","Left 3"),"")</f>
        <v/>
      </c>
      <c r="AP12" s="108"/>
      <c r="AR12" s="19">
        <f t="shared" si="6"/>
        <v>87</v>
      </c>
      <c r="AS12" s="18" t="str">
        <f t="shared" ref="AS12:AS75" si="36">+C12</f>
        <v>Amer, Richard</v>
      </c>
      <c r="AT12" s="69" t="str">
        <f ca="1">IF(Z12="","",+HLOOKUP(Z12,$E12:$X$98,$AR12,FALSE))</f>
        <v/>
      </c>
      <c r="AU12" s="69" t="str">
        <f ca="1">IF(AA12="","",+HLOOKUP(AA12,$E12:$X$98,$AR12,FALSE))</f>
        <v/>
      </c>
      <c r="AV12" s="156" t="str">
        <f ca="1">IF(AB12="","",+HLOOKUP(AB12,$E12:$X$98,$AR12,FALSE))</f>
        <v/>
      </c>
      <c r="AX12" s="85">
        <f t="shared" ref="AX12:AX75" ca="1" si="37">+IF(E12=0,"",E12)</f>
        <v>62.835999999999999</v>
      </c>
      <c r="AY12" s="85" t="str">
        <f t="shared" ref="AY12:AY42" ca="1" si="38">+IF(F12=0,"",F12)</f>
        <v/>
      </c>
      <c r="AZ12" s="85" t="str">
        <f t="shared" ca="1" si="7"/>
        <v/>
      </c>
      <c r="BA12" s="85" t="str">
        <f t="shared" ca="1" si="8"/>
        <v/>
      </c>
      <c r="BB12" s="85" t="str">
        <f t="shared" ca="1" si="9"/>
        <v/>
      </c>
      <c r="BC12" s="85" t="str">
        <f t="shared" ca="1" si="10"/>
        <v/>
      </c>
      <c r="BD12" s="85" t="str">
        <f t="shared" ca="1" si="11"/>
        <v/>
      </c>
      <c r="BE12" s="85" t="str">
        <f t="shared" ca="1" si="12"/>
        <v/>
      </c>
      <c r="BF12" s="85" t="str">
        <f t="shared" ca="1" si="13"/>
        <v/>
      </c>
      <c r="BG12" s="85" t="str">
        <f t="shared" ca="1" si="14"/>
        <v/>
      </c>
      <c r="BH12" s="85" t="str">
        <f t="shared" ca="1" si="15"/>
        <v/>
      </c>
      <c r="BI12" s="85" t="str">
        <f t="shared" ca="1" si="16"/>
        <v/>
      </c>
      <c r="BJ12" s="85" t="str">
        <f t="shared" ca="1" si="17"/>
        <v/>
      </c>
      <c r="BK12" s="85" t="str">
        <f t="shared" ca="1" si="18"/>
        <v/>
      </c>
      <c r="BL12" s="85" t="str">
        <f t="shared" ca="1" si="19"/>
        <v/>
      </c>
      <c r="BM12" s="85" t="str">
        <f t="shared" ca="1" si="20"/>
        <v/>
      </c>
      <c r="BN12" s="85" t="str">
        <f t="shared" ca="1" si="21"/>
        <v/>
      </c>
      <c r="BO12" s="85" t="str">
        <f t="shared" ca="1" si="22"/>
        <v/>
      </c>
      <c r="BP12" s="85" t="str">
        <f t="shared" ca="1" si="23"/>
        <v/>
      </c>
      <c r="BQ12" s="85"/>
      <c r="BR12" s="85"/>
    </row>
    <row r="13" spans="1:70">
      <c r="A13" t="str">
        <f>+MasterData!F13</f>
        <v>f</v>
      </c>
      <c r="B13" s="113" t="str">
        <f>+MasterData!B13</f>
        <v>AppJ</v>
      </c>
      <c r="C13" s="141" t="str">
        <f>+MasterData!C13</f>
        <v>Apps, Jana</v>
      </c>
      <c r="D13" s="19" t="str">
        <f>+MasterData!P13</f>
        <v>Jana Apps</v>
      </c>
      <c r="E13" s="132">
        <f t="shared" ca="1" si="2"/>
        <v>0</v>
      </c>
      <c r="F13" s="114">
        <f t="shared" ca="1" si="2"/>
        <v>0</v>
      </c>
      <c r="G13" s="114">
        <f t="shared" ca="1" si="2"/>
        <v>0</v>
      </c>
      <c r="H13" s="114">
        <f t="shared" ca="1" si="2"/>
        <v>0</v>
      </c>
      <c r="I13" s="114">
        <f t="shared" ca="1" si="2"/>
        <v>0</v>
      </c>
      <c r="J13" s="114">
        <f t="shared" ca="1" si="2"/>
        <v>0</v>
      </c>
      <c r="K13" s="114">
        <f t="shared" ca="1" si="2"/>
        <v>0</v>
      </c>
      <c r="L13" s="114">
        <f t="shared" ca="1" si="2"/>
        <v>0</v>
      </c>
      <c r="M13" s="114">
        <f t="shared" ca="1" si="2"/>
        <v>0</v>
      </c>
      <c r="N13" s="114">
        <f t="shared" ca="1" si="2"/>
        <v>0</v>
      </c>
      <c r="O13" s="114">
        <f t="shared" ca="1" si="3"/>
        <v>0</v>
      </c>
      <c r="P13" s="114">
        <f t="shared" ca="1" si="3"/>
        <v>0</v>
      </c>
      <c r="Q13" s="114">
        <f t="shared" ca="1" si="3"/>
        <v>0</v>
      </c>
      <c r="R13" s="114">
        <f t="shared" ca="1" si="3"/>
        <v>0</v>
      </c>
      <c r="S13" s="114">
        <f t="shared" ca="1" si="3"/>
        <v>0</v>
      </c>
      <c r="T13" s="114">
        <f t="shared" ca="1" si="3"/>
        <v>0</v>
      </c>
      <c r="U13" s="114">
        <f t="shared" ca="1" si="3"/>
        <v>0</v>
      </c>
      <c r="V13" s="114">
        <f t="shared" ca="1" si="3"/>
        <v>0</v>
      </c>
      <c r="W13" s="114">
        <f t="shared" ca="1" si="3"/>
        <v>0</v>
      </c>
      <c r="X13" s="114">
        <f t="shared" ca="1" si="3"/>
        <v>0</v>
      </c>
      <c r="Y13" s="230"/>
      <c r="Z13" s="132" t="str">
        <f t="shared" ca="1" si="24"/>
        <v/>
      </c>
      <c r="AA13" s="114" t="str">
        <f t="shared" ca="1" si="25"/>
        <v/>
      </c>
      <c r="AB13" s="135" t="str">
        <f t="shared" ca="1" si="26"/>
        <v/>
      </c>
      <c r="AC13" s="233">
        <f t="shared" ca="1" si="27"/>
        <v>0</v>
      </c>
      <c r="AD13" s="160">
        <f t="shared" ca="1" si="28"/>
        <v>0</v>
      </c>
      <c r="AE13" s="241">
        <f t="shared" ca="1" si="29"/>
        <v>0</v>
      </c>
      <c r="AF13" s="203">
        <f t="shared" ca="1" si="30"/>
        <v>0</v>
      </c>
      <c r="AG13" s="96"/>
      <c r="AH13" s="115" t="str">
        <f t="shared" ca="1" si="31"/>
        <v>No</v>
      </c>
      <c r="AI13" s="115" t="str">
        <f t="shared" ca="1" si="32"/>
        <v/>
      </c>
      <c r="AJ13" s="116" t="str">
        <f t="shared" ca="1" si="33"/>
        <v/>
      </c>
      <c r="AK13" s="116" t="str">
        <f t="shared" ca="1" si="34"/>
        <v/>
      </c>
      <c r="AL13" s="117" t="str">
        <f t="shared" ca="1" si="4"/>
        <v/>
      </c>
      <c r="AM13" s="117" t="str">
        <f t="shared" ca="1" si="5"/>
        <v/>
      </c>
      <c r="AN13" s="117" t="str">
        <f t="shared" ca="1" si="5"/>
        <v/>
      </c>
      <c r="AO13" s="118" t="str">
        <f t="shared" ca="1" si="35"/>
        <v/>
      </c>
      <c r="AP13" s="108"/>
      <c r="AR13" s="19">
        <f t="shared" si="6"/>
        <v>86</v>
      </c>
      <c r="AS13" s="18" t="str">
        <f t="shared" si="36"/>
        <v>Apps, Jana</v>
      </c>
      <c r="AT13" s="69" t="str">
        <f ca="1">IF(Z13="","",+HLOOKUP(Z13,$E13:$X$98,$AR13,FALSE))</f>
        <v/>
      </c>
      <c r="AU13" s="69" t="str">
        <f ca="1">IF(AA13="","",+HLOOKUP(AA13,$E13:$X$98,$AR13,FALSE))</f>
        <v/>
      </c>
      <c r="AV13" s="156" t="str">
        <f ca="1">IF(AB13="","",+HLOOKUP(AB13,$E13:$X$98,$AR13,FALSE))</f>
        <v/>
      </c>
      <c r="AX13" s="85" t="str">
        <f t="shared" ca="1" si="37"/>
        <v/>
      </c>
      <c r="AY13" s="85" t="str">
        <f t="shared" ca="1" si="38"/>
        <v/>
      </c>
      <c r="AZ13" s="85" t="str">
        <f t="shared" ca="1" si="7"/>
        <v/>
      </c>
      <c r="BA13" s="85" t="str">
        <f t="shared" ca="1" si="8"/>
        <v/>
      </c>
      <c r="BB13" s="85" t="str">
        <f t="shared" ca="1" si="9"/>
        <v/>
      </c>
      <c r="BC13" s="85" t="str">
        <f t="shared" ca="1" si="10"/>
        <v/>
      </c>
      <c r="BD13" s="85" t="str">
        <f t="shared" ca="1" si="11"/>
        <v/>
      </c>
      <c r="BE13" s="85" t="str">
        <f t="shared" ca="1" si="12"/>
        <v/>
      </c>
      <c r="BF13" s="85" t="str">
        <f t="shared" ca="1" si="13"/>
        <v/>
      </c>
      <c r="BG13" s="85" t="str">
        <f t="shared" ca="1" si="14"/>
        <v/>
      </c>
      <c r="BH13" s="85" t="str">
        <f t="shared" ca="1" si="15"/>
        <v/>
      </c>
      <c r="BI13" s="85" t="str">
        <f t="shared" ca="1" si="16"/>
        <v/>
      </c>
      <c r="BJ13" s="85" t="str">
        <f t="shared" ca="1" si="17"/>
        <v/>
      </c>
      <c r="BK13" s="85" t="str">
        <f t="shared" ca="1" si="18"/>
        <v/>
      </c>
      <c r="BL13" s="85" t="str">
        <f t="shared" ca="1" si="19"/>
        <v/>
      </c>
      <c r="BM13" s="85" t="str">
        <f t="shared" ca="1" si="20"/>
        <v/>
      </c>
      <c r="BN13" s="85" t="str">
        <f t="shared" ca="1" si="21"/>
        <v/>
      </c>
      <c r="BO13" s="85" t="str">
        <f t="shared" ca="1" si="22"/>
        <v/>
      </c>
      <c r="BP13" s="85" t="str">
        <f t="shared" ca="1" si="23"/>
        <v/>
      </c>
      <c r="BQ13" s="85"/>
      <c r="BR13" s="85"/>
    </row>
    <row r="14" spans="1:70">
      <c r="A14" t="str">
        <f>+MasterData!F14</f>
        <v>m</v>
      </c>
      <c r="B14" t="str">
        <f>+MasterData!B14</f>
        <v>ArmM</v>
      </c>
      <c r="C14" s="140" t="str">
        <f>+MasterData!C14</f>
        <v>Armitage, Mark</v>
      </c>
      <c r="D14" s="19" t="str">
        <f>+MasterData!P14</f>
        <v>Mark Armitage</v>
      </c>
      <c r="E14" s="131">
        <f t="shared" ca="1" si="2"/>
        <v>0</v>
      </c>
      <c r="F14" s="47">
        <f t="shared" ca="1" si="2"/>
        <v>0</v>
      </c>
      <c r="G14" s="47">
        <f t="shared" ca="1" si="2"/>
        <v>0</v>
      </c>
      <c r="H14" s="47">
        <f t="shared" ca="1" si="2"/>
        <v>0</v>
      </c>
      <c r="I14" s="47">
        <f t="shared" ca="1" si="2"/>
        <v>0</v>
      </c>
      <c r="J14" s="47">
        <f t="shared" ca="1" si="2"/>
        <v>0</v>
      </c>
      <c r="K14" s="47">
        <f t="shared" ca="1" si="2"/>
        <v>0</v>
      </c>
      <c r="L14" s="47">
        <f t="shared" ca="1" si="2"/>
        <v>0</v>
      </c>
      <c r="M14" s="47">
        <f t="shared" ca="1" si="2"/>
        <v>0</v>
      </c>
      <c r="N14" s="47">
        <f t="shared" ca="1" si="2"/>
        <v>0</v>
      </c>
      <c r="O14" s="47">
        <f t="shared" ca="1" si="3"/>
        <v>0</v>
      </c>
      <c r="P14" s="47">
        <f t="shared" ca="1" si="3"/>
        <v>0</v>
      </c>
      <c r="Q14" s="47">
        <f t="shared" ca="1" si="3"/>
        <v>0</v>
      </c>
      <c r="R14" s="47">
        <f t="shared" ca="1" si="3"/>
        <v>0</v>
      </c>
      <c r="S14" s="47">
        <f t="shared" ca="1" si="3"/>
        <v>0</v>
      </c>
      <c r="T14" s="47">
        <f t="shared" ca="1" si="3"/>
        <v>0</v>
      </c>
      <c r="U14" s="47">
        <f t="shared" ca="1" si="3"/>
        <v>0</v>
      </c>
      <c r="V14" s="47">
        <f t="shared" ca="1" si="3"/>
        <v>0</v>
      </c>
      <c r="W14" s="47">
        <f t="shared" ca="1" si="3"/>
        <v>0</v>
      </c>
      <c r="X14" s="47">
        <f t="shared" ca="1" si="3"/>
        <v>0</v>
      </c>
      <c r="Y14" s="70"/>
      <c r="Z14" s="131" t="str">
        <f t="shared" ca="1" si="24"/>
        <v/>
      </c>
      <c r="AA14" s="47" t="str">
        <f t="shared" ca="1" si="25"/>
        <v/>
      </c>
      <c r="AB14" s="134" t="str">
        <f t="shared" ca="1" si="26"/>
        <v/>
      </c>
      <c r="AC14" s="138">
        <f t="shared" ca="1" si="27"/>
        <v>0</v>
      </c>
      <c r="AD14" s="159">
        <f t="shared" ca="1" si="28"/>
        <v>0</v>
      </c>
      <c r="AE14" s="240">
        <f t="shared" ca="1" si="29"/>
        <v>0</v>
      </c>
      <c r="AF14" s="202">
        <f t="shared" ca="1" si="30"/>
        <v>0</v>
      </c>
      <c r="AG14" s="123"/>
      <c r="AH14" s="109" t="str">
        <f t="shared" ca="1" si="31"/>
        <v>No</v>
      </c>
      <c r="AI14" s="109" t="str">
        <f t="shared" ca="1" si="32"/>
        <v/>
      </c>
      <c r="AJ14" s="121" t="str">
        <f t="shared" ca="1" si="33"/>
        <v/>
      </c>
      <c r="AK14" s="110" t="str">
        <f t="shared" ca="1" si="34"/>
        <v/>
      </c>
      <c r="AL14" s="106" t="str">
        <f t="shared" ca="1" si="4"/>
        <v/>
      </c>
      <c r="AM14" s="106" t="str">
        <f t="shared" ca="1" si="5"/>
        <v/>
      </c>
      <c r="AN14" s="106" t="str">
        <f t="shared" ca="1" si="5"/>
        <v/>
      </c>
      <c r="AO14" s="108" t="str">
        <f t="shared" ca="1" si="35"/>
        <v/>
      </c>
      <c r="AP14" s="108"/>
      <c r="AR14" s="19">
        <f t="shared" si="6"/>
        <v>85</v>
      </c>
      <c r="AS14" s="18" t="str">
        <f t="shared" si="36"/>
        <v>Armitage, Mark</v>
      </c>
      <c r="AT14" s="69" t="str">
        <f ca="1">IF(Z14="","",+HLOOKUP(Z14,$E14:$X$98,$AR14,FALSE))</f>
        <v/>
      </c>
      <c r="AU14" s="69" t="str">
        <f ca="1">IF(AA14="","",+HLOOKUP(AA14,$E14:$X$98,$AR14,FALSE))</f>
        <v/>
      </c>
      <c r="AV14" s="156" t="str">
        <f ca="1">IF(AB14="","",+HLOOKUP(AB14,$E14:$X$98,$AR14,FALSE))</f>
        <v/>
      </c>
      <c r="AX14" s="85" t="str">
        <f t="shared" ca="1" si="37"/>
        <v/>
      </c>
      <c r="AY14" s="85" t="str">
        <f t="shared" ca="1" si="38"/>
        <v/>
      </c>
      <c r="AZ14" s="85" t="str">
        <f t="shared" ca="1" si="7"/>
        <v/>
      </c>
      <c r="BA14" s="85" t="str">
        <f t="shared" ca="1" si="8"/>
        <v/>
      </c>
      <c r="BB14" s="85" t="str">
        <f t="shared" ca="1" si="9"/>
        <v/>
      </c>
      <c r="BC14" s="85" t="str">
        <f t="shared" ca="1" si="10"/>
        <v/>
      </c>
      <c r="BD14" s="85" t="str">
        <f t="shared" ca="1" si="11"/>
        <v/>
      </c>
      <c r="BE14" s="85" t="str">
        <f t="shared" ca="1" si="12"/>
        <v/>
      </c>
      <c r="BF14" s="85" t="str">
        <f t="shared" ca="1" si="13"/>
        <v/>
      </c>
      <c r="BG14" s="85" t="str">
        <f t="shared" ca="1" si="14"/>
        <v/>
      </c>
      <c r="BH14" s="85" t="str">
        <f t="shared" ca="1" si="15"/>
        <v/>
      </c>
      <c r="BI14" s="85" t="str">
        <f t="shared" ca="1" si="16"/>
        <v/>
      </c>
      <c r="BJ14" s="85" t="str">
        <f t="shared" ca="1" si="17"/>
        <v/>
      </c>
      <c r="BK14" s="85" t="str">
        <f t="shared" ca="1" si="18"/>
        <v/>
      </c>
      <c r="BL14" s="85" t="str">
        <f t="shared" ca="1" si="19"/>
        <v/>
      </c>
      <c r="BM14" s="85" t="str">
        <f t="shared" ca="1" si="20"/>
        <v/>
      </c>
      <c r="BN14" s="85" t="str">
        <f t="shared" ca="1" si="21"/>
        <v/>
      </c>
      <c r="BO14" s="85" t="str">
        <f t="shared" ca="1" si="22"/>
        <v/>
      </c>
      <c r="BP14" s="85" t="str">
        <f t="shared" ca="1" si="23"/>
        <v/>
      </c>
      <c r="BQ14" s="85"/>
      <c r="BR14" s="85"/>
    </row>
    <row r="15" spans="1:70">
      <c r="A15" t="str">
        <f>+MasterData!F15</f>
        <v>m</v>
      </c>
      <c r="B15" t="str">
        <f>+MasterData!B15</f>
        <v>AusS</v>
      </c>
      <c r="C15" s="140" t="str">
        <f>+MasterData!C15</f>
        <v>Austin, Stuart</v>
      </c>
      <c r="D15" s="19" t="str">
        <f>+MasterData!P15</f>
        <v>Stuart Austin</v>
      </c>
      <c r="E15" s="131">
        <f t="shared" ca="1" si="2"/>
        <v>0</v>
      </c>
      <c r="F15" s="47">
        <f t="shared" ca="1" si="2"/>
        <v>0</v>
      </c>
      <c r="G15" s="47">
        <f t="shared" ca="1" si="2"/>
        <v>0</v>
      </c>
      <c r="H15" s="47">
        <f t="shared" ca="1" si="2"/>
        <v>0</v>
      </c>
      <c r="I15" s="47">
        <f t="shared" ca="1" si="2"/>
        <v>0</v>
      </c>
      <c r="J15" s="47">
        <f t="shared" ca="1" si="2"/>
        <v>0</v>
      </c>
      <c r="K15" s="47">
        <f t="shared" ca="1" si="2"/>
        <v>0</v>
      </c>
      <c r="L15" s="47">
        <f t="shared" ca="1" si="2"/>
        <v>0</v>
      </c>
      <c r="M15" s="47">
        <f t="shared" ca="1" si="2"/>
        <v>0</v>
      </c>
      <c r="N15" s="47">
        <f t="shared" ca="1" si="2"/>
        <v>0</v>
      </c>
      <c r="O15" s="47">
        <f t="shared" ca="1" si="3"/>
        <v>0</v>
      </c>
      <c r="P15" s="47">
        <f t="shared" ca="1" si="3"/>
        <v>0</v>
      </c>
      <c r="Q15" s="47">
        <f t="shared" ca="1" si="3"/>
        <v>0</v>
      </c>
      <c r="R15" s="47">
        <f t="shared" ca="1" si="3"/>
        <v>0</v>
      </c>
      <c r="S15" s="47">
        <f t="shared" ca="1" si="3"/>
        <v>0</v>
      </c>
      <c r="T15" s="47">
        <f t="shared" ca="1" si="3"/>
        <v>0</v>
      </c>
      <c r="U15" s="47">
        <f t="shared" ca="1" si="3"/>
        <v>0</v>
      </c>
      <c r="V15" s="47">
        <f t="shared" ca="1" si="3"/>
        <v>0</v>
      </c>
      <c r="W15" s="47">
        <f t="shared" ca="1" si="3"/>
        <v>0</v>
      </c>
      <c r="X15" s="47">
        <f t="shared" ca="1" si="3"/>
        <v>0</v>
      </c>
      <c r="Y15" s="70"/>
      <c r="Z15" s="131" t="str">
        <f t="shared" ca="1" si="24"/>
        <v/>
      </c>
      <c r="AA15" s="47" t="str">
        <f t="shared" ca="1" si="25"/>
        <v/>
      </c>
      <c r="AB15" s="134" t="str">
        <f t="shared" ca="1" si="26"/>
        <v/>
      </c>
      <c r="AC15" s="138">
        <f t="shared" ca="1" si="27"/>
        <v>0</v>
      </c>
      <c r="AD15" s="159">
        <f t="shared" ca="1" si="28"/>
        <v>0</v>
      </c>
      <c r="AE15" s="240">
        <f t="shared" ca="1" si="29"/>
        <v>0</v>
      </c>
      <c r="AF15" s="202">
        <f t="shared" ca="1" si="30"/>
        <v>0</v>
      </c>
      <c r="AG15" s="123"/>
      <c r="AH15" s="109" t="str">
        <f t="shared" ca="1" si="31"/>
        <v>No</v>
      </c>
      <c r="AI15" s="109" t="str">
        <f t="shared" ca="1" si="32"/>
        <v/>
      </c>
      <c r="AJ15" s="121" t="str">
        <f t="shared" ca="1" si="33"/>
        <v/>
      </c>
      <c r="AK15" s="110" t="str">
        <f t="shared" ca="1" si="34"/>
        <v/>
      </c>
      <c r="AL15" s="106" t="str">
        <f t="shared" ca="1" si="4"/>
        <v/>
      </c>
      <c r="AM15" s="106" t="str">
        <f t="shared" ca="1" si="5"/>
        <v/>
      </c>
      <c r="AN15" s="106" t="str">
        <f t="shared" ca="1" si="5"/>
        <v/>
      </c>
      <c r="AO15" s="108" t="str">
        <f t="shared" ca="1" si="35"/>
        <v/>
      </c>
      <c r="AP15" s="108"/>
      <c r="AR15" s="19">
        <f t="shared" si="6"/>
        <v>84</v>
      </c>
      <c r="AS15" s="18" t="str">
        <f t="shared" si="36"/>
        <v>Austin, Stuart</v>
      </c>
      <c r="AT15" s="69" t="str">
        <f ca="1">IF(Z15="","",+HLOOKUP(Z15,$E15:$X$98,$AR15,FALSE))</f>
        <v/>
      </c>
      <c r="AU15" s="69" t="str">
        <f ca="1">IF(AA15="","",+HLOOKUP(AA15,$E15:$X$98,$AR15,FALSE))</f>
        <v/>
      </c>
      <c r="AV15" s="156" t="str">
        <f ca="1">IF(AB15="","",+HLOOKUP(AB15,$E15:$X$98,$AR15,FALSE))</f>
        <v/>
      </c>
      <c r="AX15" s="85" t="str">
        <f t="shared" ca="1" si="37"/>
        <v/>
      </c>
      <c r="AY15" s="85" t="str">
        <f t="shared" ca="1" si="38"/>
        <v/>
      </c>
      <c r="AZ15" s="85" t="str">
        <f t="shared" ca="1" si="7"/>
        <v/>
      </c>
      <c r="BA15" s="85" t="str">
        <f t="shared" ca="1" si="8"/>
        <v/>
      </c>
      <c r="BB15" s="85" t="str">
        <f t="shared" ca="1" si="9"/>
        <v/>
      </c>
      <c r="BC15" s="85" t="str">
        <f t="shared" ca="1" si="10"/>
        <v/>
      </c>
      <c r="BD15" s="85" t="str">
        <f t="shared" ca="1" si="11"/>
        <v/>
      </c>
      <c r="BE15" s="85" t="str">
        <f t="shared" ca="1" si="12"/>
        <v/>
      </c>
      <c r="BF15" s="85" t="str">
        <f t="shared" ca="1" si="13"/>
        <v/>
      </c>
      <c r="BG15" s="85" t="str">
        <f t="shared" ca="1" si="14"/>
        <v/>
      </c>
      <c r="BH15" s="85" t="str">
        <f t="shared" ca="1" si="15"/>
        <v/>
      </c>
      <c r="BI15" s="85" t="str">
        <f t="shared" ca="1" si="16"/>
        <v/>
      </c>
      <c r="BJ15" s="85" t="str">
        <f t="shared" ca="1" si="17"/>
        <v/>
      </c>
      <c r="BK15" s="85" t="str">
        <f t="shared" ca="1" si="18"/>
        <v/>
      </c>
      <c r="BL15" s="85" t="str">
        <f t="shared" ca="1" si="19"/>
        <v/>
      </c>
      <c r="BM15" s="85" t="str">
        <f t="shared" ca="1" si="20"/>
        <v/>
      </c>
      <c r="BN15" s="85" t="str">
        <f t="shared" ca="1" si="21"/>
        <v/>
      </c>
      <c r="BO15" s="85" t="str">
        <f t="shared" ca="1" si="22"/>
        <v/>
      </c>
      <c r="BP15" s="85" t="str">
        <f t="shared" ca="1" si="23"/>
        <v/>
      </c>
      <c r="BQ15" s="85"/>
      <c r="BR15" s="85"/>
    </row>
    <row r="16" spans="1:70">
      <c r="A16" t="str">
        <f>+MasterData!F16</f>
        <v>f</v>
      </c>
      <c r="B16" s="113" t="str">
        <f>+MasterData!B16</f>
        <v>BacG</v>
      </c>
      <c r="C16" s="141" t="str">
        <f>+MasterData!C16</f>
        <v>Bacon, Gaëlle</v>
      </c>
      <c r="D16" s="19" t="str">
        <f>+MasterData!P16</f>
        <v>Gaëlle Bacon</v>
      </c>
      <c r="E16" s="132">
        <f t="shared" ca="1" si="2"/>
        <v>0</v>
      </c>
      <c r="F16" s="114">
        <f t="shared" ca="1" si="2"/>
        <v>0</v>
      </c>
      <c r="G16" s="114">
        <f t="shared" ca="1" si="2"/>
        <v>0</v>
      </c>
      <c r="H16" s="114">
        <f t="shared" ca="1" si="2"/>
        <v>0</v>
      </c>
      <c r="I16" s="114">
        <f t="shared" ca="1" si="2"/>
        <v>0</v>
      </c>
      <c r="J16" s="114">
        <f t="shared" ca="1" si="2"/>
        <v>0</v>
      </c>
      <c r="K16" s="114">
        <f t="shared" ca="1" si="2"/>
        <v>0</v>
      </c>
      <c r="L16" s="114">
        <f t="shared" ca="1" si="2"/>
        <v>0</v>
      </c>
      <c r="M16" s="114">
        <f t="shared" ca="1" si="2"/>
        <v>0</v>
      </c>
      <c r="N16" s="114">
        <f t="shared" ca="1" si="2"/>
        <v>0</v>
      </c>
      <c r="O16" s="114">
        <f t="shared" ca="1" si="3"/>
        <v>0</v>
      </c>
      <c r="P16" s="114">
        <f t="shared" ca="1" si="3"/>
        <v>0</v>
      </c>
      <c r="Q16" s="114">
        <f t="shared" ca="1" si="3"/>
        <v>0</v>
      </c>
      <c r="R16" s="114">
        <f t="shared" ca="1" si="3"/>
        <v>0</v>
      </c>
      <c r="S16" s="114">
        <f t="shared" ca="1" si="3"/>
        <v>0</v>
      </c>
      <c r="T16" s="114">
        <f t="shared" ca="1" si="3"/>
        <v>0</v>
      </c>
      <c r="U16" s="114">
        <f t="shared" ca="1" si="3"/>
        <v>0</v>
      </c>
      <c r="V16" s="114">
        <f t="shared" ca="1" si="3"/>
        <v>0</v>
      </c>
      <c r="W16" s="114">
        <f t="shared" ca="1" si="3"/>
        <v>0</v>
      </c>
      <c r="X16" s="114">
        <f t="shared" ca="1" si="3"/>
        <v>0</v>
      </c>
      <c r="Y16" s="230"/>
      <c r="Z16" s="132" t="str">
        <f t="shared" ca="1" si="24"/>
        <v/>
      </c>
      <c r="AA16" s="114" t="str">
        <f t="shared" ca="1" si="25"/>
        <v/>
      </c>
      <c r="AB16" s="135" t="str">
        <f t="shared" ca="1" si="26"/>
        <v/>
      </c>
      <c r="AC16" s="233">
        <f t="shared" ca="1" si="27"/>
        <v>0</v>
      </c>
      <c r="AD16" s="160">
        <f t="shared" ca="1" si="28"/>
        <v>0</v>
      </c>
      <c r="AE16" s="241">
        <f t="shared" ca="1" si="29"/>
        <v>0</v>
      </c>
      <c r="AF16" s="203">
        <f t="shared" ca="1" si="30"/>
        <v>0</v>
      </c>
      <c r="AG16" s="96"/>
      <c r="AH16" s="115" t="str">
        <f t="shared" ca="1" si="31"/>
        <v>No</v>
      </c>
      <c r="AI16" s="115" t="str">
        <f t="shared" ca="1" si="32"/>
        <v/>
      </c>
      <c r="AJ16" s="116" t="str">
        <f t="shared" ca="1" si="33"/>
        <v/>
      </c>
      <c r="AK16" s="116" t="str">
        <f t="shared" ca="1" si="34"/>
        <v/>
      </c>
      <c r="AL16" s="117" t="str">
        <f t="shared" ca="1" si="4"/>
        <v/>
      </c>
      <c r="AM16" s="117" t="str">
        <f t="shared" ca="1" si="5"/>
        <v/>
      </c>
      <c r="AN16" s="117" t="str">
        <f t="shared" ca="1" si="5"/>
        <v/>
      </c>
      <c r="AO16" s="118" t="str">
        <f t="shared" ca="1" si="35"/>
        <v/>
      </c>
      <c r="AP16" s="108"/>
      <c r="AR16" s="19">
        <f t="shared" si="6"/>
        <v>83</v>
      </c>
      <c r="AS16" s="18" t="str">
        <f t="shared" si="36"/>
        <v>Bacon, Gaëlle</v>
      </c>
      <c r="AT16" s="69" t="str">
        <f ca="1">IF(Z16="","",+HLOOKUP(Z16,$E16:$X$98,$AR16,FALSE))</f>
        <v/>
      </c>
      <c r="AU16" s="69" t="str">
        <f ca="1">IF(AA16="","",+HLOOKUP(AA16,$E16:$X$98,$AR16,FALSE))</f>
        <v/>
      </c>
      <c r="AV16" s="156" t="str">
        <f ca="1">IF(AB16="","",+HLOOKUP(AB16,$E16:$X$98,$AR16,FALSE))</f>
        <v/>
      </c>
      <c r="AX16" s="85" t="str">
        <f t="shared" ca="1" si="37"/>
        <v/>
      </c>
      <c r="AY16" s="85" t="str">
        <f t="shared" ca="1" si="38"/>
        <v/>
      </c>
      <c r="AZ16" s="85" t="str">
        <f t="shared" ca="1" si="7"/>
        <v/>
      </c>
      <c r="BA16" s="85" t="str">
        <f t="shared" ca="1" si="8"/>
        <v/>
      </c>
      <c r="BB16" s="85" t="str">
        <f t="shared" ca="1" si="9"/>
        <v/>
      </c>
      <c r="BC16" s="85" t="str">
        <f t="shared" ca="1" si="10"/>
        <v/>
      </c>
      <c r="BD16" s="85" t="str">
        <f t="shared" ca="1" si="11"/>
        <v/>
      </c>
      <c r="BE16" s="85" t="str">
        <f t="shared" ca="1" si="12"/>
        <v/>
      </c>
      <c r="BF16" s="85" t="str">
        <f t="shared" ca="1" si="13"/>
        <v/>
      </c>
      <c r="BG16" s="85" t="str">
        <f t="shared" ca="1" si="14"/>
        <v/>
      </c>
      <c r="BH16" s="85" t="str">
        <f t="shared" ca="1" si="15"/>
        <v/>
      </c>
      <c r="BI16" s="85" t="str">
        <f t="shared" ca="1" si="16"/>
        <v/>
      </c>
      <c r="BJ16" s="85" t="str">
        <f t="shared" ca="1" si="17"/>
        <v/>
      </c>
      <c r="BK16" s="85" t="str">
        <f t="shared" ca="1" si="18"/>
        <v/>
      </c>
      <c r="BL16" s="85" t="str">
        <f t="shared" ca="1" si="19"/>
        <v/>
      </c>
      <c r="BM16" s="85" t="str">
        <f t="shared" ca="1" si="20"/>
        <v/>
      </c>
      <c r="BN16" s="85" t="str">
        <f t="shared" ca="1" si="21"/>
        <v/>
      </c>
      <c r="BO16" s="85" t="str">
        <f t="shared" ca="1" si="22"/>
        <v/>
      </c>
      <c r="BP16" s="85" t="str">
        <f t="shared" ca="1" si="23"/>
        <v/>
      </c>
      <c r="BQ16" s="85"/>
      <c r="BR16" s="85"/>
    </row>
    <row r="17" spans="1:70">
      <c r="A17" t="str">
        <f>+MasterData!F17</f>
        <v>f</v>
      </c>
      <c r="B17" t="str">
        <f>+MasterData!B17</f>
        <v>BanS</v>
      </c>
      <c r="C17" s="140" t="str">
        <f>+MasterData!C17</f>
        <v>Banks, Sarah</v>
      </c>
      <c r="D17" s="19" t="str">
        <f>+MasterData!P17</f>
        <v>Sarah Banks</v>
      </c>
      <c r="E17" s="131">
        <f t="shared" ca="1" si="2"/>
        <v>0</v>
      </c>
      <c r="F17" s="47">
        <f t="shared" ca="1" si="2"/>
        <v>0</v>
      </c>
      <c r="G17" s="47">
        <f t="shared" ca="1" si="2"/>
        <v>0</v>
      </c>
      <c r="H17" s="47">
        <f t="shared" ca="1" si="2"/>
        <v>0</v>
      </c>
      <c r="I17" s="47">
        <f t="shared" ca="1" si="2"/>
        <v>0</v>
      </c>
      <c r="J17" s="47">
        <f t="shared" ca="1" si="2"/>
        <v>0</v>
      </c>
      <c r="K17" s="47">
        <f t="shared" ca="1" si="2"/>
        <v>0</v>
      </c>
      <c r="L17" s="47">
        <f t="shared" ca="1" si="2"/>
        <v>0</v>
      </c>
      <c r="M17" s="47">
        <f t="shared" ca="1" si="2"/>
        <v>0</v>
      </c>
      <c r="N17" s="47">
        <f t="shared" ca="1" si="2"/>
        <v>0</v>
      </c>
      <c r="O17" s="47">
        <f t="shared" ca="1" si="3"/>
        <v>0</v>
      </c>
      <c r="P17" s="47">
        <f t="shared" ca="1" si="3"/>
        <v>0</v>
      </c>
      <c r="Q17" s="47">
        <f t="shared" ca="1" si="3"/>
        <v>0</v>
      </c>
      <c r="R17" s="47">
        <f t="shared" ca="1" si="3"/>
        <v>0</v>
      </c>
      <c r="S17" s="47">
        <f t="shared" ca="1" si="3"/>
        <v>0</v>
      </c>
      <c r="T17" s="47">
        <f t="shared" ca="1" si="3"/>
        <v>0</v>
      </c>
      <c r="U17" s="47">
        <f t="shared" ca="1" si="3"/>
        <v>0</v>
      </c>
      <c r="V17" s="47">
        <f t="shared" ca="1" si="3"/>
        <v>0</v>
      </c>
      <c r="W17" s="47">
        <f t="shared" ca="1" si="3"/>
        <v>0</v>
      </c>
      <c r="X17" s="47">
        <f t="shared" ca="1" si="3"/>
        <v>0</v>
      </c>
      <c r="Y17" s="70"/>
      <c r="Z17" s="131" t="str">
        <f t="shared" ca="1" si="24"/>
        <v/>
      </c>
      <c r="AA17" s="47" t="str">
        <f t="shared" ca="1" si="25"/>
        <v/>
      </c>
      <c r="AB17" s="134" t="str">
        <f t="shared" ca="1" si="26"/>
        <v/>
      </c>
      <c r="AC17" s="138">
        <f t="shared" ca="1" si="27"/>
        <v>0</v>
      </c>
      <c r="AD17" s="159">
        <f t="shared" ca="1" si="28"/>
        <v>0</v>
      </c>
      <c r="AE17" s="240">
        <f t="shared" ca="1" si="29"/>
        <v>0</v>
      </c>
      <c r="AF17" s="202">
        <f t="shared" ca="1" si="30"/>
        <v>0</v>
      </c>
      <c r="AG17" s="123"/>
      <c r="AH17" s="109" t="str">
        <f t="shared" ca="1" si="31"/>
        <v>No</v>
      </c>
      <c r="AI17" s="109" t="str">
        <f t="shared" ca="1" si="32"/>
        <v/>
      </c>
      <c r="AJ17" s="110" t="str">
        <f t="shared" ca="1" si="33"/>
        <v/>
      </c>
      <c r="AK17" s="110" t="str">
        <f t="shared" ca="1" si="34"/>
        <v/>
      </c>
      <c r="AL17" s="106" t="str">
        <f t="shared" ca="1" si="4"/>
        <v/>
      </c>
      <c r="AM17" s="106" t="str">
        <f t="shared" ca="1" si="5"/>
        <v/>
      </c>
      <c r="AN17" s="106" t="str">
        <f t="shared" ca="1" si="5"/>
        <v/>
      </c>
      <c r="AO17" s="108" t="str">
        <f t="shared" ca="1" si="35"/>
        <v/>
      </c>
      <c r="AP17" s="108"/>
      <c r="AR17" s="19">
        <f t="shared" si="6"/>
        <v>82</v>
      </c>
      <c r="AS17" s="18" t="str">
        <f t="shared" si="36"/>
        <v>Banks, Sarah</v>
      </c>
      <c r="AT17" s="69" t="str">
        <f ca="1">IF(Z17="","",+HLOOKUP(Z17,$E17:$X$98,$AR17,FALSE))</f>
        <v/>
      </c>
      <c r="AU17" s="69" t="str">
        <f ca="1">IF(AA17="","",+HLOOKUP(AA17,$E17:$X$98,$AR17,FALSE))</f>
        <v/>
      </c>
      <c r="AV17" s="156" t="str">
        <f ca="1">IF(AB17="","",+HLOOKUP(AB17,$E17:$X$98,$AR17,FALSE))</f>
        <v/>
      </c>
      <c r="AX17" s="85" t="str">
        <f t="shared" ca="1" si="37"/>
        <v/>
      </c>
      <c r="AY17" s="85" t="str">
        <f t="shared" ca="1" si="38"/>
        <v/>
      </c>
      <c r="AZ17" s="85" t="str">
        <f t="shared" ca="1" si="7"/>
        <v/>
      </c>
      <c r="BA17" s="85" t="str">
        <f t="shared" ca="1" si="8"/>
        <v/>
      </c>
      <c r="BB17" s="85" t="str">
        <f t="shared" ca="1" si="9"/>
        <v/>
      </c>
      <c r="BC17" s="85" t="str">
        <f t="shared" ca="1" si="10"/>
        <v/>
      </c>
      <c r="BD17" s="85" t="str">
        <f t="shared" ca="1" si="11"/>
        <v/>
      </c>
      <c r="BE17" s="85" t="str">
        <f t="shared" ca="1" si="12"/>
        <v/>
      </c>
      <c r="BF17" s="85" t="str">
        <f t="shared" ca="1" si="13"/>
        <v/>
      </c>
      <c r="BG17" s="85" t="str">
        <f t="shared" ca="1" si="14"/>
        <v/>
      </c>
      <c r="BH17" s="85" t="str">
        <f t="shared" ca="1" si="15"/>
        <v/>
      </c>
      <c r="BI17" s="85" t="str">
        <f t="shared" ca="1" si="16"/>
        <v/>
      </c>
      <c r="BJ17" s="85" t="str">
        <f t="shared" ca="1" si="17"/>
        <v/>
      </c>
      <c r="BK17" s="85" t="str">
        <f t="shared" ca="1" si="18"/>
        <v/>
      </c>
      <c r="BL17" s="85" t="str">
        <f t="shared" ca="1" si="19"/>
        <v/>
      </c>
      <c r="BM17" s="85" t="str">
        <f t="shared" ca="1" si="20"/>
        <v/>
      </c>
      <c r="BN17" s="85" t="str">
        <f t="shared" ca="1" si="21"/>
        <v/>
      </c>
      <c r="BO17" s="85" t="str">
        <f t="shared" ca="1" si="22"/>
        <v/>
      </c>
      <c r="BP17" s="85" t="str">
        <f t="shared" ca="1" si="23"/>
        <v/>
      </c>
      <c r="BQ17" s="85"/>
      <c r="BR17" s="85"/>
    </row>
    <row r="18" spans="1:70">
      <c r="A18" t="str">
        <f>+MasterData!F18</f>
        <v>f</v>
      </c>
      <c r="B18" t="str">
        <f>+MasterData!B18</f>
        <v>BarK</v>
      </c>
      <c r="C18" s="140" t="str">
        <f>+MasterData!C18</f>
        <v>Barrett, Katherine</v>
      </c>
      <c r="D18" s="19" t="str">
        <f>+MasterData!P18</f>
        <v>Katherine Barrett</v>
      </c>
      <c r="E18" s="131">
        <f t="shared" ca="1" si="2"/>
        <v>0</v>
      </c>
      <c r="F18" s="47">
        <f t="shared" ca="1" si="2"/>
        <v>63.343000000000004</v>
      </c>
      <c r="G18" s="47">
        <f t="shared" ca="1" si="2"/>
        <v>0</v>
      </c>
      <c r="H18" s="47">
        <f t="shared" ca="1" si="2"/>
        <v>0</v>
      </c>
      <c r="I18" s="47">
        <f t="shared" ca="1" si="2"/>
        <v>0</v>
      </c>
      <c r="J18" s="47">
        <f t="shared" ca="1" si="2"/>
        <v>0</v>
      </c>
      <c r="K18" s="47">
        <f t="shared" ca="1" si="2"/>
        <v>0</v>
      </c>
      <c r="L18" s="47">
        <f t="shared" ca="1" si="2"/>
        <v>0</v>
      </c>
      <c r="M18" s="47">
        <f t="shared" ca="1" si="2"/>
        <v>0</v>
      </c>
      <c r="N18" s="47">
        <f t="shared" ca="1" si="2"/>
        <v>0</v>
      </c>
      <c r="O18" s="47">
        <f t="shared" ca="1" si="3"/>
        <v>0</v>
      </c>
      <c r="P18" s="47">
        <f t="shared" ca="1" si="3"/>
        <v>0</v>
      </c>
      <c r="Q18" s="47">
        <f t="shared" ca="1" si="3"/>
        <v>0</v>
      </c>
      <c r="R18" s="47">
        <f t="shared" ca="1" si="3"/>
        <v>0</v>
      </c>
      <c r="S18" s="47">
        <f t="shared" ca="1" si="3"/>
        <v>0</v>
      </c>
      <c r="T18" s="47">
        <f t="shared" ca="1" si="3"/>
        <v>0</v>
      </c>
      <c r="U18" s="47">
        <f t="shared" ca="1" si="3"/>
        <v>0</v>
      </c>
      <c r="V18" s="47">
        <f t="shared" ca="1" si="3"/>
        <v>0</v>
      </c>
      <c r="W18" s="47">
        <f t="shared" ca="1" si="3"/>
        <v>0</v>
      </c>
      <c r="X18" s="47">
        <f t="shared" ca="1" si="3"/>
        <v>0</v>
      </c>
      <c r="Y18" s="70"/>
      <c r="Z18" s="131" t="str">
        <f t="shared" ca="1" si="24"/>
        <v/>
      </c>
      <c r="AA18" s="47" t="str">
        <f t="shared" ca="1" si="25"/>
        <v/>
      </c>
      <c r="AB18" s="134" t="str">
        <f t="shared" ca="1" si="26"/>
        <v/>
      </c>
      <c r="AC18" s="138">
        <f t="shared" ca="1" si="27"/>
        <v>0</v>
      </c>
      <c r="AD18" s="159">
        <f t="shared" ca="1" si="28"/>
        <v>0</v>
      </c>
      <c r="AE18" s="240">
        <f t="shared" ca="1" si="29"/>
        <v>0</v>
      </c>
      <c r="AF18" s="202">
        <f t="shared" ca="1" si="30"/>
        <v>0</v>
      </c>
      <c r="AG18" s="123"/>
      <c r="AH18" s="109" t="str">
        <f t="shared" ca="1" si="31"/>
        <v>No</v>
      </c>
      <c r="AI18" s="109" t="str">
        <f t="shared" ca="1" si="32"/>
        <v/>
      </c>
      <c r="AJ18" s="110" t="str">
        <f t="shared" ca="1" si="33"/>
        <v/>
      </c>
      <c r="AK18" s="110" t="str">
        <f t="shared" ca="1" si="34"/>
        <v/>
      </c>
      <c r="AL18" s="106" t="str">
        <f t="shared" ca="1" si="4"/>
        <v/>
      </c>
      <c r="AM18" s="106" t="str">
        <f t="shared" ca="1" si="5"/>
        <v/>
      </c>
      <c r="AN18" s="106" t="str">
        <f t="shared" ca="1" si="5"/>
        <v/>
      </c>
      <c r="AO18" s="108" t="str">
        <f t="shared" ca="1" si="35"/>
        <v/>
      </c>
      <c r="AP18" s="108"/>
      <c r="AR18" s="19">
        <f t="shared" si="6"/>
        <v>81</v>
      </c>
      <c r="AS18" s="18" t="str">
        <f t="shared" si="36"/>
        <v>Barrett, Katherine</v>
      </c>
      <c r="AT18" s="69" t="str">
        <f ca="1">IF(Z18="","",+HLOOKUP(Z18,$E18:$X$98,$AR18,FALSE))</f>
        <v/>
      </c>
      <c r="AU18" s="69" t="str">
        <f ca="1">IF(AA18="","",+HLOOKUP(AA18,$E18:$X$98,$AR18,FALSE))</f>
        <v/>
      </c>
      <c r="AV18" s="156" t="str">
        <f ca="1">IF(AB18="","",+HLOOKUP(AB18,$E18:$X$98,$AR18,FALSE))</f>
        <v/>
      </c>
      <c r="AX18" s="85" t="str">
        <f t="shared" ca="1" si="37"/>
        <v/>
      </c>
      <c r="AY18" s="85">
        <f t="shared" ca="1" si="38"/>
        <v>63.343000000000004</v>
      </c>
      <c r="AZ18" s="85" t="str">
        <f t="shared" ca="1" si="7"/>
        <v/>
      </c>
      <c r="BA18" s="85" t="str">
        <f t="shared" ca="1" si="8"/>
        <v/>
      </c>
      <c r="BB18" s="85" t="str">
        <f t="shared" ca="1" si="9"/>
        <v/>
      </c>
      <c r="BC18" s="85" t="str">
        <f t="shared" ca="1" si="10"/>
        <v/>
      </c>
      <c r="BD18" s="85" t="str">
        <f t="shared" ca="1" si="11"/>
        <v/>
      </c>
      <c r="BE18" s="85" t="str">
        <f t="shared" ca="1" si="12"/>
        <v/>
      </c>
      <c r="BF18" s="85" t="str">
        <f t="shared" ca="1" si="13"/>
        <v/>
      </c>
      <c r="BG18" s="85" t="str">
        <f t="shared" ca="1" si="14"/>
        <v/>
      </c>
      <c r="BH18" s="85" t="str">
        <f t="shared" ca="1" si="15"/>
        <v/>
      </c>
      <c r="BI18" s="85" t="str">
        <f t="shared" ca="1" si="16"/>
        <v/>
      </c>
      <c r="BJ18" s="85" t="str">
        <f t="shared" ca="1" si="17"/>
        <v/>
      </c>
      <c r="BK18" s="85" t="str">
        <f t="shared" ca="1" si="18"/>
        <v/>
      </c>
      <c r="BL18" s="85" t="str">
        <f t="shared" ca="1" si="19"/>
        <v/>
      </c>
      <c r="BM18" s="85" t="str">
        <f t="shared" ca="1" si="20"/>
        <v/>
      </c>
      <c r="BN18" s="85" t="str">
        <f t="shared" ca="1" si="21"/>
        <v/>
      </c>
      <c r="BO18" s="85" t="str">
        <f t="shared" ca="1" si="22"/>
        <v/>
      </c>
      <c r="BP18" s="85" t="str">
        <f t="shared" ca="1" si="23"/>
        <v/>
      </c>
      <c r="BQ18" s="85"/>
      <c r="BR18" s="85"/>
    </row>
    <row r="19" spans="1:70">
      <c r="A19" t="str">
        <f>+MasterData!F19</f>
        <v>m</v>
      </c>
      <c r="B19" s="113" t="str">
        <f>+MasterData!B19</f>
        <v>BarN</v>
      </c>
      <c r="C19" s="141" t="str">
        <f>+MasterData!C19</f>
        <v>Barton, Neal</v>
      </c>
      <c r="D19" s="19" t="str">
        <f>+MasterData!P19</f>
        <v>Neal Barton</v>
      </c>
      <c r="E19" s="132">
        <f t="shared" ca="1" si="2"/>
        <v>0</v>
      </c>
      <c r="F19" s="114">
        <f t="shared" ca="1" si="2"/>
        <v>0</v>
      </c>
      <c r="G19" s="114">
        <f t="shared" ca="1" si="2"/>
        <v>0</v>
      </c>
      <c r="H19" s="114">
        <f t="shared" ca="1" si="2"/>
        <v>0</v>
      </c>
      <c r="I19" s="114">
        <f t="shared" ca="1" si="2"/>
        <v>0</v>
      </c>
      <c r="J19" s="114">
        <f t="shared" ca="1" si="2"/>
        <v>0</v>
      </c>
      <c r="K19" s="114">
        <f t="shared" ca="1" si="2"/>
        <v>0</v>
      </c>
      <c r="L19" s="114">
        <f t="shared" ca="1" si="2"/>
        <v>0</v>
      </c>
      <c r="M19" s="114">
        <f t="shared" ca="1" si="2"/>
        <v>0</v>
      </c>
      <c r="N19" s="114">
        <f t="shared" ca="1" si="2"/>
        <v>0</v>
      </c>
      <c r="O19" s="114">
        <f t="shared" ca="1" si="3"/>
        <v>0</v>
      </c>
      <c r="P19" s="114">
        <f t="shared" ca="1" si="3"/>
        <v>0</v>
      </c>
      <c r="Q19" s="114">
        <f t="shared" ca="1" si="3"/>
        <v>0</v>
      </c>
      <c r="R19" s="114">
        <f t="shared" ca="1" si="3"/>
        <v>0</v>
      </c>
      <c r="S19" s="114">
        <f t="shared" ca="1" si="3"/>
        <v>0</v>
      </c>
      <c r="T19" s="114">
        <f t="shared" ca="1" si="3"/>
        <v>0</v>
      </c>
      <c r="U19" s="114">
        <f t="shared" ca="1" si="3"/>
        <v>0</v>
      </c>
      <c r="V19" s="114">
        <f t="shared" ca="1" si="3"/>
        <v>0</v>
      </c>
      <c r="W19" s="114">
        <f t="shared" ca="1" si="3"/>
        <v>0</v>
      </c>
      <c r="X19" s="114">
        <f t="shared" ca="1" si="3"/>
        <v>0</v>
      </c>
      <c r="Y19" s="230"/>
      <c r="Z19" s="132" t="str">
        <f t="shared" ca="1" si="24"/>
        <v/>
      </c>
      <c r="AA19" s="114" t="str">
        <f t="shared" ca="1" si="25"/>
        <v/>
      </c>
      <c r="AB19" s="135" t="str">
        <f t="shared" ca="1" si="26"/>
        <v/>
      </c>
      <c r="AC19" s="233">
        <f t="shared" ca="1" si="27"/>
        <v>0</v>
      </c>
      <c r="AD19" s="160">
        <f t="shared" ca="1" si="28"/>
        <v>0</v>
      </c>
      <c r="AE19" s="241">
        <f t="shared" ca="1" si="29"/>
        <v>0</v>
      </c>
      <c r="AF19" s="203">
        <f t="shared" ca="1" si="30"/>
        <v>0</v>
      </c>
      <c r="AG19" s="96"/>
      <c r="AH19" s="115" t="str">
        <f t="shared" ca="1" si="31"/>
        <v>No</v>
      </c>
      <c r="AI19" s="115" t="str">
        <f t="shared" ca="1" si="32"/>
        <v/>
      </c>
      <c r="AJ19" s="116" t="str">
        <f t="shared" ca="1" si="33"/>
        <v/>
      </c>
      <c r="AK19" s="116" t="str">
        <f t="shared" ca="1" si="34"/>
        <v/>
      </c>
      <c r="AL19" s="117" t="str">
        <f t="shared" ca="1" si="4"/>
        <v/>
      </c>
      <c r="AM19" s="117" t="str">
        <f t="shared" ca="1" si="5"/>
        <v/>
      </c>
      <c r="AN19" s="117" t="str">
        <f t="shared" ca="1" si="5"/>
        <v/>
      </c>
      <c r="AO19" s="118" t="str">
        <f t="shared" ca="1" si="35"/>
        <v/>
      </c>
      <c r="AP19" s="108"/>
      <c r="AR19" s="19">
        <f t="shared" si="6"/>
        <v>80</v>
      </c>
      <c r="AS19" s="18" t="str">
        <f t="shared" si="36"/>
        <v>Barton, Neal</v>
      </c>
      <c r="AT19" s="69" t="str">
        <f ca="1">IF(Z19="","",+HLOOKUP(Z19,$E19:$X$98,$AR19,FALSE))</f>
        <v/>
      </c>
      <c r="AU19" s="69" t="str">
        <f ca="1">IF(AA19="","",+HLOOKUP(AA19,$E19:$X$98,$AR19,FALSE))</f>
        <v/>
      </c>
      <c r="AV19" s="156" t="str">
        <f ca="1">IF(AB19="","",+HLOOKUP(AB19,$E19:$X$98,$AR19,FALSE))</f>
        <v/>
      </c>
      <c r="AX19" s="85" t="str">
        <f t="shared" ca="1" si="37"/>
        <v/>
      </c>
      <c r="AY19" s="85" t="str">
        <f t="shared" ca="1" si="38"/>
        <v/>
      </c>
      <c r="AZ19" s="85" t="str">
        <f t="shared" ca="1" si="7"/>
        <v/>
      </c>
      <c r="BA19" s="85" t="str">
        <f t="shared" ca="1" si="8"/>
        <v/>
      </c>
      <c r="BB19" s="85" t="str">
        <f t="shared" ca="1" si="9"/>
        <v/>
      </c>
      <c r="BC19" s="85" t="str">
        <f t="shared" ca="1" si="10"/>
        <v/>
      </c>
      <c r="BD19" s="85" t="str">
        <f t="shared" ca="1" si="11"/>
        <v/>
      </c>
      <c r="BE19" s="85" t="str">
        <f t="shared" ca="1" si="12"/>
        <v/>
      </c>
      <c r="BF19" s="85" t="str">
        <f t="shared" ca="1" si="13"/>
        <v/>
      </c>
      <c r="BG19" s="85" t="str">
        <f t="shared" ca="1" si="14"/>
        <v/>
      </c>
      <c r="BH19" s="85" t="str">
        <f t="shared" ca="1" si="15"/>
        <v/>
      </c>
      <c r="BI19" s="85" t="str">
        <f t="shared" ca="1" si="16"/>
        <v/>
      </c>
      <c r="BJ19" s="85" t="str">
        <f t="shared" ca="1" si="17"/>
        <v/>
      </c>
      <c r="BK19" s="85" t="str">
        <f t="shared" ca="1" si="18"/>
        <v/>
      </c>
      <c r="BL19" s="85" t="str">
        <f t="shared" ca="1" si="19"/>
        <v/>
      </c>
      <c r="BM19" s="85" t="str">
        <f t="shared" ca="1" si="20"/>
        <v/>
      </c>
      <c r="BN19" s="85" t="str">
        <f t="shared" ca="1" si="21"/>
        <v/>
      </c>
      <c r="BO19" s="85" t="str">
        <f t="shared" ca="1" si="22"/>
        <v/>
      </c>
      <c r="BP19" s="85" t="str">
        <f t="shared" ca="1" si="23"/>
        <v/>
      </c>
      <c r="BQ19" s="85"/>
      <c r="BR19" s="85"/>
    </row>
    <row r="20" spans="1:70">
      <c r="A20" t="str">
        <f>+MasterData!F20</f>
        <v>m</v>
      </c>
      <c r="B20" t="str">
        <f>+MasterData!B20</f>
        <v>BarS</v>
      </c>
      <c r="C20" s="140" t="str">
        <f>+MasterData!C20</f>
        <v>Barrett, Shaun</v>
      </c>
      <c r="D20" s="19" t="str">
        <f>+MasterData!P20</f>
        <v>Shaun Barrett</v>
      </c>
      <c r="E20" s="131">
        <f t="shared" ca="1" si="2"/>
        <v>0</v>
      </c>
      <c r="F20" s="47">
        <f t="shared" ca="1" si="2"/>
        <v>0</v>
      </c>
      <c r="G20" s="47">
        <f t="shared" ca="1" si="2"/>
        <v>0</v>
      </c>
      <c r="H20" s="47">
        <f t="shared" ca="1" si="2"/>
        <v>0</v>
      </c>
      <c r="I20" s="47">
        <f t="shared" ca="1" si="2"/>
        <v>0</v>
      </c>
      <c r="J20" s="47">
        <f t="shared" ca="1" si="2"/>
        <v>0</v>
      </c>
      <c r="K20" s="47">
        <f t="shared" ca="1" si="2"/>
        <v>0</v>
      </c>
      <c r="L20" s="47">
        <f t="shared" ca="1" si="2"/>
        <v>0</v>
      </c>
      <c r="M20" s="47">
        <f t="shared" ca="1" si="2"/>
        <v>0</v>
      </c>
      <c r="N20" s="47">
        <f t="shared" ca="1" si="2"/>
        <v>0</v>
      </c>
      <c r="O20" s="47">
        <f t="shared" ca="1" si="3"/>
        <v>0</v>
      </c>
      <c r="P20" s="47">
        <f t="shared" ca="1" si="3"/>
        <v>0</v>
      </c>
      <c r="Q20" s="47">
        <f t="shared" ca="1" si="3"/>
        <v>0</v>
      </c>
      <c r="R20" s="47">
        <f t="shared" ca="1" si="3"/>
        <v>0</v>
      </c>
      <c r="S20" s="47">
        <f t="shared" ca="1" si="3"/>
        <v>0</v>
      </c>
      <c r="T20" s="47">
        <f t="shared" ca="1" si="3"/>
        <v>0</v>
      </c>
      <c r="U20" s="47">
        <f t="shared" ca="1" si="3"/>
        <v>0</v>
      </c>
      <c r="V20" s="47">
        <f t="shared" ca="1" si="3"/>
        <v>0</v>
      </c>
      <c r="W20" s="47">
        <f t="shared" ca="1" si="3"/>
        <v>0</v>
      </c>
      <c r="X20" s="47">
        <f t="shared" ca="1" si="3"/>
        <v>0</v>
      </c>
      <c r="Y20" s="70"/>
      <c r="Z20" s="131" t="str">
        <f t="shared" ca="1" si="24"/>
        <v/>
      </c>
      <c r="AA20" s="47" t="str">
        <f t="shared" ca="1" si="25"/>
        <v/>
      </c>
      <c r="AB20" s="134" t="str">
        <f t="shared" ca="1" si="26"/>
        <v/>
      </c>
      <c r="AC20" s="138">
        <f t="shared" ca="1" si="27"/>
        <v>0</v>
      </c>
      <c r="AD20" s="159">
        <f t="shared" ca="1" si="28"/>
        <v>0</v>
      </c>
      <c r="AE20" s="240">
        <f t="shared" ca="1" si="29"/>
        <v>0</v>
      </c>
      <c r="AF20" s="202">
        <f t="shared" ca="1" si="30"/>
        <v>0</v>
      </c>
      <c r="AG20" s="123"/>
      <c r="AH20" s="109" t="str">
        <f t="shared" ca="1" si="31"/>
        <v>No</v>
      </c>
      <c r="AI20" s="109" t="str">
        <f t="shared" ca="1" si="32"/>
        <v/>
      </c>
      <c r="AJ20" s="110" t="str">
        <f t="shared" ca="1" si="33"/>
        <v/>
      </c>
      <c r="AK20" s="110" t="str">
        <f t="shared" ca="1" si="34"/>
        <v/>
      </c>
      <c r="AL20" s="106" t="str">
        <f t="shared" ca="1" si="4"/>
        <v/>
      </c>
      <c r="AM20" s="106" t="str">
        <f t="shared" ca="1" si="5"/>
        <v/>
      </c>
      <c r="AN20" s="106" t="str">
        <f t="shared" ca="1" si="5"/>
        <v/>
      </c>
      <c r="AO20" s="108" t="str">
        <f t="shared" ca="1" si="35"/>
        <v/>
      </c>
      <c r="AP20" s="108"/>
      <c r="AR20" s="19">
        <f t="shared" si="6"/>
        <v>79</v>
      </c>
      <c r="AS20" s="18" t="str">
        <f t="shared" si="36"/>
        <v>Barrett, Shaun</v>
      </c>
      <c r="AT20" s="69" t="str">
        <f ca="1">IF(Z20="","",+HLOOKUP(Z20,$E20:$X$98,$AR20,FALSE))</f>
        <v/>
      </c>
      <c r="AU20" s="69" t="str">
        <f ca="1">IF(AA20="","",+HLOOKUP(AA20,$E20:$X$98,$AR20,FALSE))</f>
        <v/>
      </c>
      <c r="AV20" s="156" t="str">
        <f ca="1">IF(AB20="","",+HLOOKUP(AB20,$E20:$X$98,$AR20,FALSE))</f>
        <v/>
      </c>
      <c r="AX20" s="85" t="str">
        <f t="shared" ca="1" si="37"/>
        <v/>
      </c>
      <c r="AY20" s="85" t="str">
        <f t="shared" ca="1" si="38"/>
        <v/>
      </c>
      <c r="AZ20" s="85" t="str">
        <f t="shared" ca="1" si="7"/>
        <v/>
      </c>
      <c r="BA20" s="85" t="str">
        <f t="shared" ca="1" si="8"/>
        <v/>
      </c>
      <c r="BB20" s="85" t="str">
        <f t="shared" ca="1" si="9"/>
        <v/>
      </c>
      <c r="BC20" s="85" t="str">
        <f t="shared" ca="1" si="10"/>
        <v/>
      </c>
      <c r="BD20" s="85" t="str">
        <f t="shared" ca="1" si="11"/>
        <v/>
      </c>
      <c r="BE20" s="85" t="str">
        <f t="shared" ca="1" si="12"/>
        <v/>
      </c>
      <c r="BF20" s="85" t="str">
        <f t="shared" ca="1" si="13"/>
        <v/>
      </c>
      <c r="BG20" s="85" t="str">
        <f t="shared" ca="1" si="14"/>
        <v/>
      </c>
      <c r="BH20" s="85" t="str">
        <f t="shared" ca="1" si="15"/>
        <v/>
      </c>
      <c r="BI20" s="85" t="str">
        <f t="shared" ca="1" si="16"/>
        <v/>
      </c>
      <c r="BJ20" s="85" t="str">
        <f t="shared" ca="1" si="17"/>
        <v/>
      </c>
      <c r="BK20" s="85" t="str">
        <f t="shared" ca="1" si="18"/>
        <v/>
      </c>
      <c r="BL20" s="85" t="str">
        <f t="shared" ca="1" si="19"/>
        <v/>
      </c>
      <c r="BM20" s="85" t="str">
        <f t="shared" ca="1" si="20"/>
        <v/>
      </c>
      <c r="BN20" s="85" t="str">
        <f t="shared" ca="1" si="21"/>
        <v/>
      </c>
      <c r="BO20" s="85" t="str">
        <f t="shared" ca="1" si="22"/>
        <v/>
      </c>
      <c r="BP20" s="85" t="str">
        <f t="shared" ca="1" si="23"/>
        <v/>
      </c>
      <c r="BQ20" s="85"/>
      <c r="BR20" s="85"/>
    </row>
    <row r="21" spans="1:70">
      <c r="A21" t="str">
        <f>+MasterData!F21</f>
        <v>m</v>
      </c>
      <c r="B21" t="str">
        <f>+MasterData!B21</f>
        <v>BicC</v>
      </c>
      <c r="C21" s="140" t="str">
        <f>+MasterData!C21</f>
        <v>Bicknell, Carl</v>
      </c>
      <c r="D21" s="19" t="str">
        <f>+MasterData!P21</f>
        <v>Carl Bicknell</v>
      </c>
      <c r="E21" s="131">
        <f t="shared" ref="E21:N30" ca="1" si="39">ROUND(IF(ISERROR(INDEX(INDIRECT(E$101),MATCH($B21,INDIRECT(E$102),0),14)),0,INDEX(INDIRECT(E$101),MATCH($B21,INDIRECT(E$102),0),14)),3)</f>
        <v>61.250999999999998</v>
      </c>
      <c r="F21" s="47">
        <f t="shared" ca="1" si="39"/>
        <v>0</v>
      </c>
      <c r="G21" s="47">
        <f t="shared" ca="1" si="39"/>
        <v>0</v>
      </c>
      <c r="H21" s="47">
        <f t="shared" ca="1" si="39"/>
        <v>0</v>
      </c>
      <c r="I21" s="47">
        <f t="shared" ca="1" si="39"/>
        <v>0</v>
      </c>
      <c r="J21" s="47">
        <f t="shared" ca="1" si="39"/>
        <v>0</v>
      </c>
      <c r="K21" s="47">
        <f t="shared" ca="1" si="39"/>
        <v>0</v>
      </c>
      <c r="L21" s="47">
        <f t="shared" ca="1" si="39"/>
        <v>0</v>
      </c>
      <c r="M21" s="47">
        <f t="shared" ca="1" si="39"/>
        <v>0</v>
      </c>
      <c r="N21" s="47">
        <f t="shared" ca="1" si="39"/>
        <v>0</v>
      </c>
      <c r="O21" s="47">
        <f t="shared" ref="O21:X30" ca="1" si="40">ROUND(IF(ISERROR(INDEX(INDIRECT(O$101),MATCH($B21,INDIRECT(O$102),0),14)),0,INDEX(INDIRECT(O$101),MATCH($B21,INDIRECT(O$102),0),14)),3)</f>
        <v>0</v>
      </c>
      <c r="P21" s="47">
        <f t="shared" ca="1" si="40"/>
        <v>0</v>
      </c>
      <c r="Q21" s="47">
        <f t="shared" ca="1" si="40"/>
        <v>0</v>
      </c>
      <c r="R21" s="47">
        <f t="shared" ca="1" si="40"/>
        <v>0</v>
      </c>
      <c r="S21" s="47">
        <f t="shared" ca="1" si="40"/>
        <v>0</v>
      </c>
      <c r="T21" s="47">
        <f t="shared" ca="1" si="40"/>
        <v>0</v>
      </c>
      <c r="U21" s="47">
        <f t="shared" ca="1" si="40"/>
        <v>0</v>
      </c>
      <c r="V21" s="47">
        <f t="shared" ca="1" si="40"/>
        <v>0</v>
      </c>
      <c r="W21" s="47">
        <f t="shared" ca="1" si="40"/>
        <v>0</v>
      </c>
      <c r="X21" s="47">
        <f t="shared" ca="1" si="40"/>
        <v>0</v>
      </c>
      <c r="Y21" s="70"/>
      <c r="Z21" s="131" t="str">
        <f t="shared" ca="1" si="24"/>
        <v/>
      </c>
      <c r="AA21" s="47" t="str">
        <f t="shared" ca="1" si="25"/>
        <v/>
      </c>
      <c r="AB21" s="134" t="str">
        <f t="shared" ca="1" si="26"/>
        <v/>
      </c>
      <c r="AC21" s="138">
        <f t="shared" ca="1" si="27"/>
        <v>0</v>
      </c>
      <c r="AD21" s="159">
        <f t="shared" ca="1" si="28"/>
        <v>0</v>
      </c>
      <c r="AE21" s="240">
        <f t="shared" ca="1" si="29"/>
        <v>0</v>
      </c>
      <c r="AF21" s="202">
        <f t="shared" ca="1" si="30"/>
        <v>0</v>
      </c>
      <c r="AG21" s="123"/>
      <c r="AH21" s="109" t="str">
        <f t="shared" ca="1" si="31"/>
        <v>No</v>
      </c>
      <c r="AI21" s="109" t="str">
        <f t="shared" ca="1" si="32"/>
        <v/>
      </c>
      <c r="AJ21" s="110" t="str">
        <f t="shared" ca="1" si="33"/>
        <v/>
      </c>
      <c r="AK21" s="110" t="str">
        <f t="shared" ca="1" si="34"/>
        <v/>
      </c>
      <c r="AL21" s="108" t="str">
        <f t="shared" ca="1" si="4"/>
        <v/>
      </c>
      <c r="AM21" s="108" t="str">
        <f t="shared" ca="1" si="5"/>
        <v/>
      </c>
      <c r="AN21" s="108" t="str">
        <f t="shared" ca="1" si="5"/>
        <v/>
      </c>
      <c r="AO21" s="108" t="str">
        <f t="shared" ca="1" si="35"/>
        <v/>
      </c>
      <c r="AP21" s="108"/>
      <c r="AR21" s="19">
        <f t="shared" si="6"/>
        <v>78</v>
      </c>
      <c r="AS21" s="18" t="str">
        <f t="shared" si="36"/>
        <v>Bicknell, Carl</v>
      </c>
      <c r="AT21" s="69" t="str">
        <f ca="1">IF(Z21="","",+HLOOKUP(Z21,$E21:$X$98,$AR21,FALSE))</f>
        <v/>
      </c>
      <c r="AU21" s="69" t="str">
        <f ca="1">IF(AA21="","",+HLOOKUP(AA21,$E21:$X$98,$AR21,FALSE))</f>
        <v/>
      </c>
      <c r="AV21" s="156" t="str">
        <f ca="1">IF(AB21="","",+HLOOKUP(AB21,$E21:$X$98,$AR21,FALSE))</f>
        <v/>
      </c>
      <c r="AX21" s="85">
        <f t="shared" ca="1" si="37"/>
        <v>61.250999999999998</v>
      </c>
      <c r="AY21" s="85" t="str">
        <f t="shared" ca="1" si="38"/>
        <v/>
      </c>
      <c r="AZ21" s="85" t="str">
        <f t="shared" ca="1" si="7"/>
        <v/>
      </c>
      <c r="BA21" s="85" t="str">
        <f t="shared" ca="1" si="8"/>
        <v/>
      </c>
      <c r="BB21" s="85" t="str">
        <f t="shared" ca="1" si="9"/>
        <v/>
      </c>
      <c r="BC21" s="85" t="str">
        <f t="shared" ca="1" si="10"/>
        <v/>
      </c>
      <c r="BD21" s="85" t="str">
        <f t="shared" ca="1" si="11"/>
        <v/>
      </c>
      <c r="BE21" s="85" t="str">
        <f t="shared" ca="1" si="12"/>
        <v/>
      </c>
      <c r="BF21" s="85" t="str">
        <f t="shared" ca="1" si="13"/>
        <v/>
      </c>
      <c r="BG21" s="85" t="str">
        <f t="shared" ca="1" si="14"/>
        <v/>
      </c>
      <c r="BH21" s="85" t="str">
        <f t="shared" ca="1" si="15"/>
        <v/>
      </c>
      <c r="BI21" s="85" t="str">
        <f t="shared" ca="1" si="16"/>
        <v/>
      </c>
      <c r="BJ21" s="85" t="str">
        <f t="shared" ca="1" si="17"/>
        <v/>
      </c>
      <c r="BK21" s="85" t="str">
        <f t="shared" ca="1" si="18"/>
        <v/>
      </c>
      <c r="BL21" s="85" t="str">
        <f t="shared" ca="1" si="19"/>
        <v/>
      </c>
      <c r="BM21" s="85" t="str">
        <f t="shared" ca="1" si="20"/>
        <v/>
      </c>
      <c r="BN21" s="85" t="str">
        <f t="shared" ca="1" si="21"/>
        <v/>
      </c>
      <c r="BO21" s="85" t="str">
        <f t="shared" ca="1" si="22"/>
        <v/>
      </c>
      <c r="BP21" s="85" t="str">
        <f t="shared" ca="1" si="23"/>
        <v/>
      </c>
      <c r="BQ21" s="85"/>
      <c r="BR21" s="85"/>
    </row>
    <row r="22" spans="1:70">
      <c r="A22" t="str">
        <f>+MasterData!F22</f>
        <v>m</v>
      </c>
      <c r="B22" s="113" t="str">
        <f>+MasterData!B22</f>
        <v>BigA</v>
      </c>
      <c r="C22" s="141" t="str">
        <f>+MasterData!C22</f>
        <v>Biggs, Andrew</v>
      </c>
      <c r="D22" s="19" t="str">
        <f>+MasterData!P22</f>
        <v>Andrew Biggs</v>
      </c>
      <c r="E22" s="132">
        <f t="shared" ca="1" si="39"/>
        <v>62.44</v>
      </c>
      <c r="F22" s="114">
        <f t="shared" ca="1" si="39"/>
        <v>0</v>
      </c>
      <c r="G22" s="114">
        <f t="shared" ca="1" si="39"/>
        <v>0</v>
      </c>
      <c r="H22" s="114">
        <f t="shared" ca="1" si="39"/>
        <v>0</v>
      </c>
      <c r="I22" s="114">
        <f t="shared" ca="1" si="39"/>
        <v>0</v>
      </c>
      <c r="J22" s="114">
        <f t="shared" ca="1" si="39"/>
        <v>0</v>
      </c>
      <c r="K22" s="114">
        <f t="shared" ca="1" si="39"/>
        <v>0</v>
      </c>
      <c r="L22" s="114">
        <f t="shared" ca="1" si="39"/>
        <v>0</v>
      </c>
      <c r="M22" s="114">
        <f t="shared" ca="1" si="39"/>
        <v>0</v>
      </c>
      <c r="N22" s="114">
        <f t="shared" ca="1" si="39"/>
        <v>0</v>
      </c>
      <c r="O22" s="114">
        <f t="shared" ca="1" si="40"/>
        <v>0</v>
      </c>
      <c r="P22" s="114">
        <f t="shared" ca="1" si="40"/>
        <v>0</v>
      </c>
      <c r="Q22" s="114">
        <f t="shared" ca="1" si="40"/>
        <v>0</v>
      </c>
      <c r="R22" s="114">
        <f t="shared" ca="1" si="40"/>
        <v>0</v>
      </c>
      <c r="S22" s="114">
        <f t="shared" ca="1" si="40"/>
        <v>0</v>
      </c>
      <c r="T22" s="114">
        <f t="shared" ca="1" si="40"/>
        <v>0</v>
      </c>
      <c r="U22" s="114">
        <f t="shared" ca="1" si="40"/>
        <v>0</v>
      </c>
      <c r="V22" s="114">
        <f t="shared" ca="1" si="40"/>
        <v>0</v>
      </c>
      <c r="W22" s="114">
        <f t="shared" ca="1" si="40"/>
        <v>0</v>
      </c>
      <c r="X22" s="114">
        <f t="shared" ca="1" si="40"/>
        <v>0</v>
      </c>
      <c r="Y22" s="230"/>
      <c r="Z22" s="132" t="str">
        <f t="shared" ca="1" si="24"/>
        <v/>
      </c>
      <c r="AA22" s="114" t="str">
        <f t="shared" ca="1" si="25"/>
        <v/>
      </c>
      <c r="AB22" s="135" t="str">
        <f t="shared" ca="1" si="26"/>
        <v/>
      </c>
      <c r="AC22" s="233">
        <f t="shared" ca="1" si="27"/>
        <v>0</v>
      </c>
      <c r="AD22" s="160">
        <f t="shared" ca="1" si="28"/>
        <v>0</v>
      </c>
      <c r="AE22" s="241">
        <f t="shared" ca="1" si="29"/>
        <v>0</v>
      </c>
      <c r="AF22" s="203">
        <f t="shared" ca="1" si="30"/>
        <v>0</v>
      </c>
      <c r="AG22" s="96"/>
      <c r="AH22" s="115" t="str">
        <f t="shared" ca="1" si="31"/>
        <v>No</v>
      </c>
      <c r="AI22" s="115" t="str">
        <f t="shared" ca="1" si="32"/>
        <v/>
      </c>
      <c r="AJ22" s="116" t="str">
        <f t="shared" ca="1" si="33"/>
        <v/>
      </c>
      <c r="AK22" s="116" t="str">
        <f t="shared" ca="1" si="34"/>
        <v/>
      </c>
      <c r="AL22" s="118" t="str">
        <f t="shared" ca="1" si="4"/>
        <v/>
      </c>
      <c r="AM22" s="118" t="str">
        <f t="shared" ca="1" si="5"/>
        <v/>
      </c>
      <c r="AN22" s="118" t="str">
        <f t="shared" ca="1" si="5"/>
        <v/>
      </c>
      <c r="AO22" s="118" t="str">
        <f t="shared" ca="1" si="35"/>
        <v/>
      </c>
      <c r="AP22" s="108"/>
      <c r="AR22" s="19">
        <f t="shared" si="6"/>
        <v>77</v>
      </c>
      <c r="AS22" s="18" t="str">
        <f t="shared" si="36"/>
        <v>Biggs, Andrew</v>
      </c>
      <c r="AT22" s="69" t="str">
        <f ca="1">IF(Z22="","",+HLOOKUP(Z22,$E22:$X$98,$AR22,FALSE))</f>
        <v/>
      </c>
      <c r="AU22" s="69" t="str">
        <f ca="1">IF(AA22="","",+HLOOKUP(AA22,$E22:$X$98,$AR22,FALSE))</f>
        <v/>
      </c>
      <c r="AV22" s="156" t="str">
        <f ca="1">IF(AB22="","",+HLOOKUP(AB22,$E22:$X$98,$AR22,FALSE))</f>
        <v/>
      </c>
      <c r="AX22" s="85">
        <f t="shared" ca="1" si="37"/>
        <v>62.44</v>
      </c>
      <c r="AY22" s="85" t="str">
        <f t="shared" ca="1" si="38"/>
        <v/>
      </c>
      <c r="AZ22" s="85" t="str">
        <f t="shared" ca="1" si="7"/>
        <v/>
      </c>
      <c r="BA22" s="85" t="str">
        <f t="shared" ca="1" si="8"/>
        <v/>
      </c>
      <c r="BB22" s="85" t="str">
        <f t="shared" ca="1" si="9"/>
        <v/>
      </c>
      <c r="BC22" s="85" t="str">
        <f t="shared" ca="1" si="10"/>
        <v/>
      </c>
      <c r="BD22" s="85" t="str">
        <f t="shared" ca="1" si="11"/>
        <v/>
      </c>
      <c r="BE22" s="85" t="str">
        <f t="shared" ca="1" si="12"/>
        <v/>
      </c>
      <c r="BF22" s="85" t="str">
        <f t="shared" ca="1" si="13"/>
        <v/>
      </c>
      <c r="BG22" s="85" t="str">
        <f t="shared" ca="1" si="14"/>
        <v/>
      </c>
      <c r="BH22" s="85" t="str">
        <f t="shared" ca="1" si="15"/>
        <v/>
      </c>
      <c r="BI22" s="85" t="str">
        <f t="shared" ca="1" si="16"/>
        <v/>
      </c>
      <c r="BJ22" s="85" t="str">
        <f t="shared" ca="1" si="17"/>
        <v/>
      </c>
      <c r="BK22" s="85" t="str">
        <f t="shared" ca="1" si="18"/>
        <v/>
      </c>
      <c r="BL22" s="85" t="str">
        <f t="shared" ca="1" si="19"/>
        <v/>
      </c>
      <c r="BM22" s="85" t="str">
        <f t="shared" ca="1" si="20"/>
        <v/>
      </c>
      <c r="BN22" s="85" t="str">
        <f t="shared" ca="1" si="21"/>
        <v/>
      </c>
      <c r="BO22" s="85" t="str">
        <f t="shared" ca="1" si="22"/>
        <v/>
      </c>
      <c r="BP22" s="85" t="str">
        <f t="shared" ca="1" si="23"/>
        <v/>
      </c>
      <c r="BQ22" s="85"/>
      <c r="BR22" s="85"/>
    </row>
    <row r="23" spans="1:70">
      <c r="A23" t="str">
        <f>+MasterData!F23</f>
        <v>m</v>
      </c>
      <c r="B23" t="str">
        <f>+MasterData!B23</f>
        <v>BooH</v>
      </c>
      <c r="C23" s="140" t="str">
        <f>+MasterData!C23</f>
        <v>Booth, Howard</v>
      </c>
      <c r="D23" s="19" t="str">
        <f>+MasterData!P23</f>
        <v>Howard Booth</v>
      </c>
      <c r="E23" s="131">
        <f t="shared" ca="1" si="39"/>
        <v>0</v>
      </c>
      <c r="F23" s="47">
        <f t="shared" ca="1" si="39"/>
        <v>0</v>
      </c>
      <c r="G23" s="47">
        <f t="shared" ca="1" si="39"/>
        <v>0</v>
      </c>
      <c r="H23" s="47">
        <f t="shared" ca="1" si="39"/>
        <v>0</v>
      </c>
      <c r="I23" s="47">
        <f t="shared" ca="1" si="39"/>
        <v>0</v>
      </c>
      <c r="J23" s="47">
        <f t="shared" ca="1" si="39"/>
        <v>0</v>
      </c>
      <c r="K23" s="47">
        <f t="shared" ca="1" si="39"/>
        <v>0</v>
      </c>
      <c r="L23" s="47">
        <f t="shared" ca="1" si="39"/>
        <v>0</v>
      </c>
      <c r="M23" s="47">
        <f t="shared" ca="1" si="39"/>
        <v>0</v>
      </c>
      <c r="N23" s="47">
        <f t="shared" ca="1" si="39"/>
        <v>0</v>
      </c>
      <c r="O23" s="47">
        <f t="shared" ca="1" si="40"/>
        <v>0</v>
      </c>
      <c r="P23" s="47">
        <f t="shared" ca="1" si="40"/>
        <v>0</v>
      </c>
      <c r="Q23" s="47">
        <f t="shared" ca="1" si="40"/>
        <v>0</v>
      </c>
      <c r="R23" s="47">
        <f t="shared" ca="1" si="40"/>
        <v>0</v>
      </c>
      <c r="S23" s="47">
        <f t="shared" ca="1" si="40"/>
        <v>0</v>
      </c>
      <c r="T23" s="47">
        <f t="shared" ca="1" si="40"/>
        <v>0</v>
      </c>
      <c r="U23" s="47">
        <f t="shared" ca="1" si="40"/>
        <v>0</v>
      </c>
      <c r="V23" s="47">
        <f t="shared" ca="1" si="40"/>
        <v>0</v>
      </c>
      <c r="W23" s="47">
        <f t="shared" ca="1" si="40"/>
        <v>0</v>
      </c>
      <c r="X23" s="47">
        <f t="shared" ca="1" si="40"/>
        <v>0</v>
      </c>
      <c r="Y23" s="70"/>
      <c r="Z23" s="131" t="str">
        <f t="shared" ca="1" si="24"/>
        <v/>
      </c>
      <c r="AA23" s="47" t="str">
        <f t="shared" ca="1" si="25"/>
        <v/>
      </c>
      <c r="AB23" s="134" t="str">
        <f t="shared" ca="1" si="26"/>
        <v/>
      </c>
      <c r="AC23" s="138">
        <f t="shared" ca="1" si="27"/>
        <v>0</v>
      </c>
      <c r="AD23" s="159">
        <f t="shared" ca="1" si="28"/>
        <v>0</v>
      </c>
      <c r="AE23" s="240">
        <f t="shared" ca="1" si="29"/>
        <v>0</v>
      </c>
      <c r="AF23" s="202">
        <f t="shared" ca="1" si="30"/>
        <v>0</v>
      </c>
      <c r="AG23" s="123"/>
      <c r="AH23" s="109" t="str">
        <f t="shared" ca="1" si="31"/>
        <v>No</v>
      </c>
      <c r="AI23" s="109" t="str">
        <f t="shared" ca="1" si="32"/>
        <v/>
      </c>
      <c r="AJ23" s="110" t="str">
        <f t="shared" ca="1" si="33"/>
        <v/>
      </c>
      <c r="AK23" s="110" t="str">
        <f t="shared" ca="1" si="34"/>
        <v/>
      </c>
      <c r="AL23" s="108" t="str">
        <f t="shared" ca="1" si="4"/>
        <v/>
      </c>
      <c r="AM23" s="108" t="str">
        <f t="shared" ca="1" si="5"/>
        <v/>
      </c>
      <c r="AN23" s="108" t="str">
        <f t="shared" ca="1" si="5"/>
        <v/>
      </c>
      <c r="AO23" s="108" t="str">
        <f t="shared" ca="1" si="35"/>
        <v/>
      </c>
      <c r="AP23" s="108"/>
      <c r="AR23" s="19">
        <f t="shared" si="6"/>
        <v>76</v>
      </c>
      <c r="AS23" s="18" t="str">
        <f t="shared" si="36"/>
        <v>Booth, Howard</v>
      </c>
      <c r="AT23" s="69" t="str">
        <f ca="1">IF(Z23="","",+HLOOKUP(Z23,$E23:$X$98,$AR23,FALSE))</f>
        <v/>
      </c>
      <c r="AU23" s="69" t="str">
        <f ca="1">IF(AA23="","",+HLOOKUP(AA23,$E23:$X$98,$AR23,FALSE))</f>
        <v/>
      </c>
      <c r="AV23" s="156" t="str">
        <f ca="1">IF(AB23="","",+HLOOKUP(AB23,$E23:$X$98,$AR23,FALSE))</f>
        <v/>
      </c>
      <c r="AX23" s="85" t="str">
        <f t="shared" ca="1" si="37"/>
        <v/>
      </c>
      <c r="AY23" s="85" t="str">
        <f t="shared" ca="1" si="38"/>
        <v/>
      </c>
      <c r="AZ23" s="85" t="str">
        <f t="shared" ca="1" si="7"/>
        <v/>
      </c>
      <c r="BA23" s="85" t="str">
        <f t="shared" ca="1" si="8"/>
        <v/>
      </c>
      <c r="BB23" s="85" t="str">
        <f t="shared" ca="1" si="9"/>
        <v/>
      </c>
      <c r="BC23" s="85" t="str">
        <f t="shared" ca="1" si="10"/>
        <v/>
      </c>
      <c r="BD23" s="85" t="str">
        <f t="shared" ca="1" si="11"/>
        <v/>
      </c>
      <c r="BE23" s="85" t="str">
        <f t="shared" ca="1" si="12"/>
        <v/>
      </c>
      <c r="BF23" s="85" t="str">
        <f t="shared" ca="1" si="13"/>
        <v/>
      </c>
      <c r="BG23" s="85" t="str">
        <f t="shared" ca="1" si="14"/>
        <v/>
      </c>
      <c r="BH23" s="85" t="str">
        <f t="shared" ca="1" si="15"/>
        <v/>
      </c>
      <c r="BI23" s="85" t="str">
        <f t="shared" ca="1" si="16"/>
        <v/>
      </c>
      <c r="BJ23" s="85" t="str">
        <f t="shared" ca="1" si="17"/>
        <v/>
      </c>
      <c r="BK23" s="85" t="str">
        <f t="shared" ca="1" si="18"/>
        <v/>
      </c>
      <c r="BL23" s="85" t="str">
        <f t="shared" ca="1" si="19"/>
        <v/>
      </c>
      <c r="BM23" s="85" t="str">
        <f t="shared" ca="1" si="20"/>
        <v/>
      </c>
      <c r="BN23" s="85" t="str">
        <f t="shared" ca="1" si="21"/>
        <v/>
      </c>
      <c r="BO23" s="85" t="str">
        <f t="shared" ca="1" si="22"/>
        <v/>
      </c>
      <c r="BP23" s="85" t="str">
        <f t="shared" ca="1" si="23"/>
        <v/>
      </c>
      <c r="BQ23" s="85"/>
      <c r="BR23" s="85"/>
    </row>
    <row r="24" spans="1:70">
      <c r="A24" t="str">
        <f>+MasterData!F24</f>
        <v>f</v>
      </c>
      <c r="B24" t="str">
        <f>+MasterData!B24</f>
        <v>BraJ</v>
      </c>
      <c r="C24" s="140" t="str">
        <f>+MasterData!C24</f>
        <v>Brammar, Jane</v>
      </c>
      <c r="D24" s="19" t="str">
        <f>+MasterData!P24</f>
        <v>Jane Brammar</v>
      </c>
      <c r="E24" s="131">
        <f t="shared" ca="1" si="39"/>
        <v>0</v>
      </c>
      <c r="F24" s="47">
        <f t="shared" ca="1" si="39"/>
        <v>0</v>
      </c>
      <c r="G24" s="47">
        <f t="shared" ca="1" si="39"/>
        <v>0</v>
      </c>
      <c r="H24" s="47">
        <f t="shared" ca="1" si="39"/>
        <v>0</v>
      </c>
      <c r="I24" s="47">
        <f t="shared" ca="1" si="39"/>
        <v>0</v>
      </c>
      <c r="J24" s="47">
        <f t="shared" ca="1" si="39"/>
        <v>0</v>
      </c>
      <c r="K24" s="47">
        <f t="shared" ca="1" si="39"/>
        <v>0</v>
      </c>
      <c r="L24" s="47">
        <f t="shared" ca="1" si="39"/>
        <v>0</v>
      </c>
      <c r="M24" s="47">
        <f t="shared" ca="1" si="39"/>
        <v>0</v>
      </c>
      <c r="N24" s="47">
        <f t="shared" ca="1" si="39"/>
        <v>0</v>
      </c>
      <c r="O24" s="47">
        <f t="shared" ca="1" si="40"/>
        <v>0</v>
      </c>
      <c r="P24" s="47">
        <f t="shared" ca="1" si="40"/>
        <v>0</v>
      </c>
      <c r="Q24" s="47">
        <f t="shared" ca="1" si="40"/>
        <v>0</v>
      </c>
      <c r="R24" s="47">
        <f t="shared" ca="1" si="40"/>
        <v>0</v>
      </c>
      <c r="S24" s="47">
        <f t="shared" ca="1" si="40"/>
        <v>0</v>
      </c>
      <c r="T24" s="47">
        <f t="shared" ca="1" si="40"/>
        <v>0</v>
      </c>
      <c r="U24" s="47">
        <f t="shared" ca="1" si="40"/>
        <v>0</v>
      </c>
      <c r="V24" s="47">
        <f t="shared" ca="1" si="40"/>
        <v>0</v>
      </c>
      <c r="W24" s="47">
        <f t="shared" ca="1" si="40"/>
        <v>0</v>
      </c>
      <c r="X24" s="47">
        <f t="shared" ca="1" si="40"/>
        <v>0</v>
      </c>
      <c r="Y24" s="70"/>
      <c r="Z24" s="131" t="str">
        <f t="shared" ca="1" si="24"/>
        <v/>
      </c>
      <c r="AA24" s="47" t="str">
        <f t="shared" ca="1" si="25"/>
        <v/>
      </c>
      <c r="AB24" s="134" t="str">
        <f t="shared" ca="1" si="26"/>
        <v/>
      </c>
      <c r="AC24" s="138">
        <f t="shared" ca="1" si="27"/>
        <v>0</v>
      </c>
      <c r="AD24" s="159">
        <f t="shared" ca="1" si="28"/>
        <v>0</v>
      </c>
      <c r="AE24" s="240">
        <f t="shared" ca="1" si="29"/>
        <v>0</v>
      </c>
      <c r="AF24" s="202">
        <f t="shared" ca="1" si="30"/>
        <v>0</v>
      </c>
      <c r="AG24" s="123"/>
      <c r="AH24" s="109" t="str">
        <f t="shared" ca="1" si="31"/>
        <v>No</v>
      </c>
      <c r="AI24" s="109" t="str">
        <f t="shared" ca="1" si="32"/>
        <v/>
      </c>
      <c r="AJ24" s="110" t="str">
        <f t="shared" ca="1" si="33"/>
        <v/>
      </c>
      <c r="AK24" s="110" t="str">
        <f t="shared" ca="1" si="34"/>
        <v/>
      </c>
      <c r="AL24" s="108" t="str">
        <f t="shared" ca="1" si="4"/>
        <v/>
      </c>
      <c r="AM24" s="108" t="str">
        <f t="shared" ca="1" si="5"/>
        <v/>
      </c>
      <c r="AN24" s="108" t="str">
        <f t="shared" ca="1" si="5"/>
        <v/>
      </c>
      <c r="AO24" s="108" t="str">
        <f t="shared" ca="1" si="35"/>
        <v/>
      </c>
      <c r="AP24" s="108"/>
      <c r="AR24" s="19">
        <f t="shared" si="6"/>
        <v>75</v>
      </c>
      <c r="AS24" s="18" t="str">
        <f t="shared" si="36"/>
        <v>Brammar, Jane</v>
      </c>
      <c r="AT24" s="69" t="str">
        <f ca="1">IF(Z24="","",+HLOOKUP(Z24,$E24:$X$98,$AR24,FALSE))</f>
        <v/>
      </c>
      <c r="AU24" s="69" t="str">
        <f ca="1">IF(AA24="","",+HLOOKUP(AA24,$E24:$X$98,$AR24,FALSE))</f>
        <v/>
      </c>
      <c r="AV24" s="156" t="str">
        <f ca="1">IF(AB24="","",+HLOOKUP(AB24,$E24:$X$98,$AR24,FALSE))</f>
        <v/>
      </c>
      <c r="AX24" s="85" t="str">
        <f t="shared" ca="1" si="37"/>
        <v/>
      </c>
      <c r="AY24" s="85" t="str">
        <f t="shared" ca="1" si="38"/>
        <v/>
      </c>
      <c r="AZ24" s="85" t="str">
        <f t="shared" ca="1" si="7"/>
        <v/>
      </c>
      <c r="BA24" s="85" t="str">
        <f t="shared" ca="1" si="8"/>
        <v/>
      </c>
      <c r="BB24" s="85" t="str">
        <f t="shared" ca="1" si="9"/>
        <v/>
      </c>
      <c r="BC24" s="85" t="str">
        <f t="shared" ca="1" si="10"/>
        <v/>
      </c>
      <c r="BD24" s="85" t="str">
        <f t="shared" ca="1" si="11"/>
        <v/>
      </c>
      <c r="BE24" s="85" t="str">
        <f t="shared" ca="1" si="12"/>
        <v/>
      </c>
      <c r="BF24" s="85" t="str">
        <f t="shared" ca="1" si="13"/>
        <v/>
      </c>
      <c r="BG24" s="85" t="str">
        <f t="shared" ca="1" si="14"/>
        <v/>
      </c>
      <c r="BH24" s="85" t="str">
        <f t="shared" ca="1" si="15"/>
        <v/>
      </c>
      <c r="BI24" s="85" t="str">
        <f t="shared" ca="1" si="16"/>
        <v/>
      </c>
      <c r="BJ24" s="85" t="str">
        <f t="shared" ca="1" si="17"/>
        <v/>
      </c>
      <c r="BK24" s="85" t="str">
        <f t="shared" ca="1" si="18"/>
        <v/>
      </c>
      <c r="BL24" s="85" t="str">
        <f t="shared" ca="1" si="19"/>
        <v/>
      </c>
      <c r="BM24" s="85" t="str">
        <f t="shared" ca="1" si="20"/>
        <v/>
      </c>
      <c r="BN24" s="85" t="str">
        <f t="shared" ca="1" si="21"/>
        <v/>
      </c>
      <c r="BO24" s="85" t="str">
        <f t="shared" ca="1" si="22"/>
        <v/>
      </c>
      <c r="BP24" s="85" t="str">
        <f t="shared" ca="1" si="23"/>
        <v/>
      </c>
      <c r="BQ24" s="85"/>
      <c r="BR24" s="85"/>
    </row>
    <row r="25" spans="1:70">
      <c r="A25" t="str">
        <f>+MasterData!F25</f>
        <v>m</v>
      </c>
      <c r="B25" s="113" t="str">
        <f>+MasterData!B25</f>
        <v>ChiJ</v>
      </c>
      <c r="C25" s="141" t="str">
        <f>+MasterData!C25</f>
        <v>Chivers, Jack</v>
      </c>
      <c r="D25" s="19" t="str">
        <f>+MasterData!P25</f>
        <v>Jack Chivers</v>
      </c>
      <c r="E25" s="132">
        <f t="shared" ca="1" si="39"/>
        <v>0</v>
      </c>
      <c r="F25" s="114">
        <f t="shared" ca="1" si="39"/>
        <v>0</v>
      </c>
      <c r="G25" s="114">
        <f t="shared" ca="1" si="39"/>
        <v>0</v>
      </c>
      <c r="H25" s="114">
        <f t="shared" ca="1" si="39"/>
        <v>0</v>
      </c>
      <c r="I25" s="114">
        <f t="shared" ca="1" si="39"/>
        <v>0</v>
      </c>
      <c r="J25" s="114">
        <f t="shared" ca="1" si="39"/>
        <v>0</v>
      </c>
      <c r="K25" s="114">
        <f t="shared" ca="1" si="39"/>
        <v>0</v>
      </c>
      <c r="L25" s="114">
        <f t="shared" ca="1" si="39"/>
        <v>0</v>
      </c>
      <c r="M25" s="114">
        <f t="shared" ca="1" si="39"/>
        <v>0</v>
      </c>
      <c r="N25" s="114">
        <f t="shared" ca="1" si="39"/>
        <v>0</v>
      </c>
      <c r="O25" s="114">
        <f t="shared" ca="1" si="40"/>
        <v>0</v>
      </c>
      <c r="P25" s="114">
        <f t="shared" ca="1" si="40"/>
        <v>0</v>
      </c>
      <c r="Q25" s="114">
        <f t="shared" ca="1" si="40"/>
        <v>0</v>
      </c>
      <c r="R25" s="114">
        <f t="shared" ca="1" si="40"/>
        <v>0</v>
      </c>
      <c r="S25" s="114">
        <f t="shared" ca="1" si="40"/>
        <v>0</v>
      </c>
      <c r="T25" s="114">
        <f t="shared" ca="1" si="40"/>
        <v>0</v>
      </c>
      <c r="U25" s="114">
        <f t="shared" ca="1" si="40"/>
        <v>0</v>
      </c>
      <c r="V25" s="114">
        <f t="shared" ca="1" si="40"/>
        <v>0</v>
      </c>
      <c r="W25" s="114">
        <f t="shared" ca="1" si="40"/>
        <v>0</v>
      </c>
      <c r="X25" s="114">
        <f t="shared" ca="1" si="40"/>
        <v>0</v>
      </c>
      <c r="Y25" s="230"/>
      <c r="Z25" s="132" t="str">
        <f t="shared" ca="1" si="24"/>
        <v/>
      </c>
      <c r="AA25" s="114" t="str">
        <f t="shared" ca="1" si="25"/>
        <v/>
      </c>
      <c r="AB25" s="135" t="str">
        <f t="shared" ca="1" si="26"/>
        <v/>
      </c>
      <c r="AC25" s="233">
        <f t="shared" ca="1" si="27"/>
        <v>0</v>
      </c>
      <c r="AD25" s="160">
        <f t="shared" ca="1" si="28"/>
        <v>0</v>
      </c>
      <c r="AE25" s="241">
        <f t="shared" ca="1" si="29"/>
        <v>0</v>
      </c>
      <c r="AF25" s="203">
        <f t="shared" ca="1" si="30"/>
        <v>0</v>
      </c>
      <c r="AG25" s="96"/>
      <c r="AH25" s="115" t="str">
        <f t="shared" ca="1" si="31"/>
        <v>No</v>
      </c>
      <c r="AI25" s="115" t="str">
        <f t="shared" ca="1" si="32"/>
        <v/>
      </c>
      <c r="AJ25" s="116" t="str">
        <f t="shared" ca="1" si="33"/>
        <v/>
      </c>
      <c r="AK25" s="116" t="str">
        <f t="shared" ca="1" si="34"/>
        <v/>
      </c>
      <c r="AL25" s="118" t="str">
        <f t="shared" ca="1" si="4"/>
        <v/>
      </c>
      <c r="AM25" s="118" t="str">
        <f t="shared" ca="1" si="5"/>
        <v/>
      </c>
      <c r="AN25" s="118" t="str">
        <f t="shared" ca="1" si="5"/>
        <v/>
      </c>
      <c r="AO25" s="118" t="str">
        <f t="shared" ca="1" si="35"/>
        <v/>
      </c>
      <c r="AP25" s="108"/>
      <c r="AR25" s="19">
        <f t="shared" si="6"/>
        <v>74</v>
      </c>
      <c r="AS25" s="18" t="str">
        <f t="shared" si="36"/>
        <v>Chivers, Jack</v>
      </c>
      <c r="AT25" s="69" t="str">
        <f ca="1">IF(Z25="","",+HLOOKUP(Z25,$E25:$X$98,$AR25,FALSE))</f>
        <v/>
      </c>
      <c r="AU25" s="69" t="str">
        <f ca="1">IF(AA25="","",+HLOOKUP(AA25,$E25:$X$98,$AR25,FALSE))</f>
        <v/>
      </c>
      <c r="AV25" s="156" t="str">
        <f ca="1">IF(AB25="","",+HLOOKUP(AB25,$E25:$X$98,$AR25,FALSE))</f>
        <v/>
      </c>
      <c r="AX25" s="85" t="str">
        <f t="shared" ca="1" si="37"/>
        <v/>
      </c>
      <c r="AY25" s="85" t="str">
        <f t="shared" ca="1" si="38"/>
        <v/>
      </c>
      <c r="AZ25" s="85" t="str">
        <f t="shared" ca="1" si="7"/>
        <v/>
      </c>
      <c r="BA25" s="85" t="str">
        <f t="shared" ca="1" si="8"/>
        <v/>
      </c>
      <c r="BB25" s="85" t="str">
        <f t="shared" ca="1" si="9"/>
        <v/>
      </c>
      <c r="BC25" s="85" t="str">
        <f t="shared" ca="1" si="10"/>
        <v/>
      </c>
      <c r="BD25" s="85" t="str">
        <f t="shared" ca="1" si="11"/>
        <v/>
      </c>
      <c r="BE25" s="85" t="str">
        <f t="shared" ca="1" si="12"/>
        <v/>
      </c>
      <c r="BF25" s="85" t="str">
        <f t="shared" ca="1" si="13"/>
        <v/>
      </c>
      <c r="BG25" s="85" t="str">
        <f t="shared" ca="1" si="14"/>
        <v/>
      </c>
      <c r="BH25" s="85" t="str">
        <f t="shared" ca="1" si="15"/>
        <v/>
      </c>
      <c r="BI25" s="85" t="str">
        <f t="shared" ca="1" si="16"/>
        <v/>
      </c>
      <c r="BJ25" s="85" t="str">
        <f t="shared" ca="1" si="17"/>
        <v/>
      </c>
      <c r="BK25" s="85" t="str">
        <f t="shared" ca="1" si="18"/>
        <v/>
      </c>
      <c r="BL25" s="85" t="str">
        <f t="shared" ca="1" si="19"/>
        <v/>
      </c>
      <c r="BM25" s="85" t="str">
        <f t="shared" ca="1" si="20"/>
        <v/>
      </c>
      <c r="BN25" s="85" t="str">
        <f t="shared" ca="1" si="21"/>
        <v/>
      </c>
      <c r="BO25" s="85" t="str">
        <f t="shared" ca="1" si="22"/>
        <v/>
      </c>
      <c r="BP25" s="85" t="str">
        <f t="shared" ca="1" si="23"/>
        <v/>
      </c>
      <c r="BQ25" s="85"/>
      <c r="BR25" s="85"/>
    </row>
    <row r="26" spans="1:70">
      <c r="A26" t="str">
        <f>+MasterData!F26</f>
        <v>f</v>
      </c>
      <c r="B26" t="str">
        <f>+MasterData!B26</f>
        <v>ChiN</v>
      </c>
      <c r="C26" s="140" t="str">
        <f>+MasterData!C26</f>
        <v>Chivers, Natalie</v>
      </c>
      <c r="D26" s="19" t="str">
        <f>+MasterData!P26</f>
        <v>Natalie Chivers</v>
      </c>
      <c r="E26" s="131">
        <f t="shared" ca="1" si="39"/>
        <v>0</v>
      </c>
      <c r="F26" s="47">
        <f t="shared" ca="1" si="39"/>
        <v>0</v>
      </c>
      <c r="G26" s="47">
        <f t="shared" ca="1" si="39"/>
        <v>0</v>
      </c>
      <c r="H26" s="47">
        <f t="shared" ca="1" si="39"/>
        <v>0</v>
      </c>
      <c r="I26" s="47">
        <f t="shared" ca="1" si="39"/>
        <v>0</v>
      </c>
      <c r="J26" s="47">
        <f t="shared" ca="1" si="39"/>
        <v>0</v>
      </c>
      <c r="K26" s="47">
        <f t="shared" ca="1" si="39"/>
        <v>0</v>
      </c>
      <c r="L26" s="47">
        <f t="shared" ca="1" si="39"/>
        <v>0</v>
      </c>
      <c r="M26" s="47">
        <f t="shared" ca="1" si="39"/>
        <v>0</v>
      </c>
      <c r="N26" s="47">
        <f t="shared" ca="1" si="39"/>
        <v>0</v>
      </c>
      <c r="O26" s="47">
        <f t="shared" ca="1" si="40"/>
        <v>0</v>
      </c>
      <c r="P26" s="47">
        <f t="shared" ca="1" si="40"/>
        <v>0</v>
      </c>
      <c r="Q26" s="47">
        <f t="shared" ca="1" si="40"/>
        <v>0</v>
      </c>
      <c r="R26" s="47">
        <f t="shared" ca="1" si="40"/>
        <v>0</v>
      </c>
      <c r="S26" s="47">
        <f t="shared" ca="1" si="40"/>
        <v>0</v>
      </c>
      <c r="T26" s="47">
        <f t="shared" ca="1" si="40"/>
        <v>0</v>
      </c>
      <c r="U26" s="47">
        <f t="shared" ca="1" si="40"/>
        <v>0</v>
      </c>
      <c r="V26" s="47">
        <f t="shared" ca="1" si="40"/>
        <v>0</v>
      </c>
      <c r="W26" s="47">
        <f t="shared" ca="1" si="40"/>
        <v>0</v>
      </c>
      <c r="X26" s="47">
        <f t="shared" ca="1" si="40"/>
        <v>0</v>
      </c>
      <c r="Y26" s="70"/>
      <c r="Z26" s="131" t="str">
        <f t="shared" ca="1" si="24"/>
        <v/>
      </c>
      <c r="AA26" s="47" t="str">
        <f t="shared" ca="1" si="25"/>
        <v/>
      </c>
      <c r="AB26" s="134" t="str">
        <f t="shared" ca="1" si="26"/>
        <v/>
      </c>
      <c r="AC26" s="138">
        <f t="shared" ca="1" si="27"/>
        <v>0</v>
      </c>
      <c r="AD26" s="159">
        <f t="shared" ca="1" si="28"/>
        <v>0</v>
      </c>
      <c r="AE26" s="240">
        <f t="shared" ca="1" si="29"/>
        <v>0</v>
      </c>
      <c r="AF26" s="202">
        <f t="shared" ca="1" si="30"/>
        <v>0</v>
      </c>
      <c r="AG26" s="123"/>
      <c r="AH26" s="109" t="str">
        <f t="shared" ca="1" si="31"/>
        <v>No</v>
      </c>
      <c r="AI26" s="109" t="str">
        <f t="shared" ca="1" si="32"/>
        <v/>
      </c>
      <c r="AJ26" s="110" t="str">
        <f t="shared" ca="1" si="33"/>
        <v/>
      </c>
      <c r="AK26" s="110" t="str">
        <f t="shared" ca="1" si="34"/>
        <v/>
      </c>
      <c r="AL26" s="108" t="str">
        <f t="shared" ca="1" si="4"/>
        <v/>
      </c>
      <c r="AM26" s="108" t="str">
        <f t="shared" ca="1" si="5"/>
        <v/>
      </c>
      <c r="AN26" s="108" t="str">
        <f t="shared" ca="1" si="5"/>
        <v/>
      </c>
      <c r="AO26" s="108" t="str">
        <f t="shared" ca="1" si="35"/>
        <v/>
      </c>
      <c r="AP26" s="108"/>
      <c r="AR26" s="19">
        <f t="shared" si="6"/>
        <v>73</v>
      </c>
      <c r="AS26" s="18" t="str">
        <f t="shared" si="36"/>
        <v>Chivers, Natalie</v>
      </c>
      <c r="AT26" s="69" t="str">
        <f ca="1">IF(Z26="","",+HLOOKUP(Z26,$E26:$X$98,$AR26,FALSE))</f>
        <v/>
      </c>
      <c r="AU26" s="69" t="str">
        <f ca="1">IF(AA26="","",+HLOOKUP(AA26,$E26:$X$98,$AR26,FALSE))</f>
        <v/>
      </c>
      <c r="AV26" s="156" t="str">
        <f ca="1">IF(AB26="","",+HLOOKUP(AB26,$E26:$X$98,$AR26,FALSE))</f>
        <v/>
      </c>
      <c r="AX26" s="85" t="str">
        <f t="shared" ca="1" si="37"/>
        <v/>
      </c>
      <c r="AY26" s="85" t="str">
        <f t="shared" ca="1" si="38"/>
        <v/>
      </c>
      <c r="AZ26" s="85" t="str">
        <f t="shared" ca="1" si="7"/>
        <v/>
      </c>
      <c r="BA26" s="85" t="str">
        <f t="shared" ca="1" si="8"/>
        <v/>
      </c>
      <c r="BB26" s="85" t="str">
        <f t="shared" ca="1" si="9"/>
        <v/>
      </c>
      <c r="BC26" s="85" t="str">
        <f t="shared" ca="1" si="10"/>
        <v/>
      </c>
      <c r="BD26" s="85" t="str">
        <f t="shared" ca="1" si="11"/>
        <v/>
      </c>
      <c r="BE26" s="85" t="str">
        <f t="shared" ca="1" si="12"/>
        <v/>
      </c>
      <c r="BF26" s="85" t="str">
        <f t="shared" ca="1" si="13"/>
        <v/>
      </c>
      <c r="BG26" s="85" t="str">
        <f t="shared" ca="1" si="14"/>
        <v/>
      </c>
      <c r="BH26" s="85" t="str">
        <f t="shared" ca="1" si="15"/>
        <v/>
      </c>
      <c r="BI26" s="85" t="str">
        <f t="shared" ca="1" si="16"/>
        <v/>
      </c>
      <c r="BJ26" s="85" t="str">
        <f t="shared" ca="1" si="17"/>
        <v/>
      </c>
      <c r="BK26" s="85" t="str">
        <f t="shared" ca="1" si="18"/>
        <v/>
      </c>
      <c r="BL26" s="85" t="str">
        <f t="shared" ca="1" si="19"/>
        <v/>
      </c>
      <c r="BM26" s="85" t="str">
        <f t="shared" ca="1" si="20"/>
        <v/>
      </c>
      <c r="BN26" s="85" t="str">
        <f t="shared" ca="1" si="21"/>
        <v/>
      </c>
      <c r="BO26" s="85" t="str">
        <f t="shared" ca="1" si="22"/>
        <v/>
      </c>
      <c r="BP26" s="85" t="str">
        <f t="shared" ca="1" si="23"/>
        <v/>
      </c>
      <c r="BQ26" s="85"/>
      <c r="BR26" s="85"/>
    </row>
    <row r="27" spans="1:70">
      <c r="A27" t="str">
        <f>+MasterData!F27</f>
        <v>m</v>
      </c>
      <c r="B27" t="str">
        <f>+MasterData!B27</f>
        <v>CobP</v>
      </c>
      <c r="C27" s="140" t="str">
        <f>+MasterData!C27</f>
        <v>Cobbett, Peter</v>
      </c>
      <c r="D27" s="19" t="str">
        <f>+MasterData!P27</f>
        <v>Peter Cobbett</v>
      </c>
      <c r="E27" s="131">
        <f t="shared" ca="1" si="39"/>
        <v>0</v>
      </c>
      <c r="F27" s="47">
        <f t="shared" ca="1" si="39"/>
        <v>0</v>
      </c>
      <c r="G27" s="47">
        <f t="shared" ca="1" si="39"/>
        <v>0</v>
      </c>
      <c r="H27" s="47">
        <f t="shared" ca="1" si="39"/>
        <v>0</v>
      </c>
      <c r="I27" s="47">
        <f t="shared" ca="1" si="39"/>
        <v>0</v>
      </c>
      <c r="J27" s="47">
        <f t="shared" ca="1" si="39"/>
        <v>0</v>
      </c>
      <c r="K27" s="47">
        <f t="shared" ca="1" si="39"/>
        <v>0</v>
      </c>
      <c r="L27" s="47">
        <f t="shared" ca="1" si="39"/>
        <v>0</v>
      </c>
      <c r="M27" s="47">
        <f t="shared" ca="1" si="39"/>
        <v>0</v>
      </c>
      <c r="N27" s="47">
        <f t="shared" ca="1" si="39"/>
        <v>0</v>
      </c>
      <c r="O27" s="47">
        <f t="shared" ca="1" si="40"/>
        <v>0</v>
      </c>
      <c r="P27" s="47">
        <f t="shared" ca="1" si="40"/>
        <v>0</v>
      </c>
      <c r="Q27" s="47">
        <f t="shared" ca="1" si="40"/>
        <v>0</v>
      </c>
      <c r="R27" s="47">
        <f t="shared" ca="1" si="40"/>
        <v>0</v>
      </c>
      <c r="S27" s="47">
        <f t="shared" ca="1" si="40"/>
        <v>0</v>
      </c>
      <c r="T27" s="47">
        <f t="shared" ca="1" si="40"/>
        <v>0</v>
      </c>
      <c r="U27" s="47">
        <f t="shared" ca="1" si="40"/>
        <v>0</v>
      </c>
      <c r="V27" s="47">
        <f t="shared" ca="1" si="40"/>
        <v>0</v>
      </c>
      <c r="W27" s="47">
        <f t="shared" ca="1" si="40"/>
        <v>0</v>
      </c>
      <c r="X27" s="47">
        <f t="shared" ca="1" si="40"/>
        <v>0</v>
      </c>
      <c r="Y27" s="70"/>
      <c r="Z27" s="131" t="str">
        <f t="shared" ca="1" si="24"/>
        <v/>
      </c>
      <c r="AA27" s="47" t="str">
        <f t="shared" ca="1" si="25"/>
        <v/>
      </c>
      <c r="AB27" s="134" t="str">
        <f t="shared" ca="1" si="26"/>
        <v/>
      </c>
      <c r="AC27" s="138">
        <f t="shared" ca="1" si="27"/>
        <v>0</v>
      </c>
      <c r="AD27" s="159">
        <f t="shared" ca="1" si="28"/>
        <v>0</v>
      </c>
      <c r="AE27" s="240">
        <f t="shared" ca="1" si="29"/>
        <v>0</v>
      </c>
      <c r="AF27" s="202">
        <f t="shared" ca="1" si="30"/>
        <v>0</v>
      </c>
      <c r="AG27" s="123"/>
      <c r="AH27" s="109" t="str">
        <f t="shared" ca="1" si="31"/>
        <v>No</v>
      </c>
      <c r="AI27" s="109" t="str">
        <f t="shared" ca="1" si="32"/>
        <v/>
      </c>
      <c r="AJ27" s="110" t="str">
        <f t="shared" ca="1" si="33"/>
        <v/>
      </c>
      <c r="AK27" s="110" t="str">
        <f t="shared" ca="1" si="34"/>
        <v/>
      </c>
      <c r="AL27" s="108" t="str">
        <f t="shared" ca="1" si="4"/>
        <v/>
      </c>
      <c r="AM27" s="108" t="str">
        <f t="shared" ca="1" si="5"/>
        <v/>
      </c>
      <c r="AN27" s="108" t="str">
        <f t="shared" ca="1" si="5"/>
        <v/>
      </c>
      <c r="AO27" s="108" t="str">
        <f t="shared" ca="1" si="35"/>
        <v/>
      </c>
      <c r="AP27" s="108"/>
      <c r="AR27" s="19">
        <f t="shared" si="6"/>
        <v>72</v>
      </c>
      <c r="AS27" s="18" t="str">
        <f t="shared" si="36"/>
        <v>Cobbett, Peter</v>
      </c>
      <c r="AT27" s="69" t="str">
        <f ca="1">IF(Z27="","",+HLOOKUP(Z27,$E27:$X$98,$AR27,FALSE))</f>
        <v/>
      </c>
      <c r="AU27" s="69" t="str">
        <f ca="1">IF(AA27="","",+HLOOKUP(AA27,$E27:$X$98,$AR27,FALSE))</f>
        <v/>
      </c>
      <c r="AV27" s="156" t="str">
        <f ca="1">IF(AB27="","",+HLOOKUP(AB27,$E27:$X$98,$AR27,FALSE))</f>
        <v/>
      </c>
      <c r="AX27" s="85" t="str">
        <f t="shared" ca="1" si="37"/>
        <v/>
      </c>
      <c r="AY27" s="85" t="str">
        <f t="shared" ca="1" si="38"/>
        <v/>
      </c>
      <c r="AZ27" s="85" t="str">
        <f t="shared" ca="1" si="7"/>
        <v/>
      </c>
      <c r="BA27" s="85" t="str">
        <f t="shared" ca="1" si="8"/>
        <v/>
      </c>
      <c r="BB27" s="85" t="str">
        <f t="shared" ca="1" si="9"/>
        <v/>
      </c>
      <c r="BC27" s="85" t="str">
        <f t="shared" ca="1" si="10"/>
        <v/>
      </c>
      <c r="BD27" s="85" t="str">
        <f t="shared" ca="1" si="11"/>
        <v/>
      </c>
      <c r="BE27" s="85" t="str">
        <f t="shared" ca="1" si="12"/>
        <v/>
      </c>
      <c r="BF27" s="85" t="str">
        <f t="shared" ca="1" si="13"/>
        <v/>
      </c>
      <c r="BG27" s="85" t="str">
        <f t="shared" ca="1" si="14"/>
        <v/>
      </c>
      <c r="BH27" s="85" t="str">
        <f t="shared" ca="1" si="15"/>
        <v/>
      </c>
      <c r="BI27" s="85" t="str">
        <f t="shared" ca="1" si="16"/>
        <v/>
      </c>
      <c r="BJ27" s="85" t="str">
        <f t="shared" ca="1" si="17"/>
        <v/>
      </c>
      <c r="BK27" s="85" t="str">
        <f t="shared" ca="1" si="18"/>
        <v/>
      </c>
      <c r="BL27" s="85" t="str">
        <f t="shared" ca="1" si="19"/>
        <v/>
      </c>
      <c r="BM27" s="85" t="str">
        <f t="shared" ca="1" si="20"/>
        <v/>
      </c>
      <c r="BN27" s="85" t="str">
        <f t="shared" ca="1" si="21"/>
        <v/>
      </c>
      <c r="BO27" s="85" t="str">
        <f t="shared" ca="1" si="22"/>
        <v/>
      </c>
      <c r="BP27" s="85" t="str">
        <f t="shared" ca="1" si="23"/>
        <v/>
      </c>
      <c r="BQ27" s="85"/>
      <c r="BR27" s="85"/>
    </row>
    <row r="28" spans="1:70">
      <c r="A28" t="str">
        <f>+MasterData!F28</f>
        <v>f</v>
      </c>
      <c r="B28" s="113" t="str">
        <f>+MasterData!B28</f>
        <v>ColJ</v>
      </c>
      <c r="C28" s="141" t="str">
        <f>+MasterData!C28</f>
        <v>Colley, Jessica</v>
      </c>
      <c r="D28" s="19" t="str">
        <f>+MasterData!P28</f>
        <v>Jessica Colley</v>
      </c>
      <c r="E28" s="132">
        <f t="shared" ca="1" si="39"/>
        <v>0</v>
      </c>
      <c r="F28" s="114">
        <f t="shared" ca="1" si="39"/>
        <v>0</v>
      </c>
      <c r="G28" s="114">
        <f t="shared" ca="1" si="39"/>
        <v>0</v>
      </c>
      <c r="H28" s="114">
        <f t="shared" ca="1" si="39"/>
        <v>0</v>
      </c>
      <c r="I28" s="114">
        <f t="shared" ca="1" si="39"/>
        <v>0</v>
      </c>
      <c r="J28" s="114">
        <f t="shared" ca="1" si="39"/>
        <v>0</v>
      </c>
      <c r="K28" s="114">
        <f t="shared" ca="1" si="39"/>
        <v>0</v>
      </c>
      <c r="L28" s="114">
        <f t="shared" ca="1" si="39"/>
        <v>0</v>
      </c>
      <c r="M28" s="114">
        <f t="shared" ca="1" si="39"/>
        <v>0</v>
      </c>
      <c r="N28" s="114">
        <f t="shared" ca="1" si="39"/>
        <v>0</v>
      </c>
      <c r="O28" s="114">
        <f t="shared" ca="1" si="40"/>
        <v>0</v>
      </c>
      <c r="P28" s="114">
        <f t="shared" ca="1" si="40"/>
        <v>0</v>
      </c>
      <c r="Q28" s="114">
        <f t="shared" ca="1" si="40"/>
        <v>0</v>
      </c>
      <c r="R28" s="114">
        <f t="shared" ca="1" si="40"/>
        <v>0</v>
      </c>
      <c r="S28" s="114">
        <f t="shared" ca="1" si="40"/>
        <v>0</v>
      </c>
      <c r="T28" s="114">
        <f t="shared" ca="1" si="40"/>
        <v>0</v>
      </c>
      <c r="U28" s="114">
        <f t="shared" ca="1" si="40"/>
        <v>0</v>
      </c>
      <c r="V28" s="114">
        <f t="shared" ca="1" si="40"/>
        <v>0</v>
      </c>
      <c r="W28" s="114">
        <f t="shared" ca="1" si="40"/>
        <v>0</v>
      </c>
      <c r="X28" s="114">
        <f t="shared" ca="1" si="40"/>
        <v>0</v>
      </c>
      <c r="Y28" s="230"/>
      <c r="Z28" s="132" t="str">
        <f t="shared" ca="1" si="24"/>
        <v/>
      </c>
      <c r="AA28" s="114" t="str">
        <f t="shared" ca="1" si="25"/>
        <v/>
      </c>
      <c r="AB28" s="135" t="str">
        <f t="shared" ca="1" si="26"/>
        <v/>
      </c>
      <c r="AC28" s="233">
        <f t="shared" ca="1" si="27"/>
        <v>0</v>
      </c>
      <c r="AD28" s="160">
        <f t="shared" ca="1" si="28"/>
        <v>0</v>
      </c>
      <c r="AE28" s="241">
        <f t="shared" ca="1" si="29"/>
        <v>0</v>
      </c>
      <c r="AF28" s="203">
        <f t="shared" ca="1" si="30"/>
        <v>0</v>
      </c>
      <c r="AG28" s="96"/>
      <c r="AH28" s="115" t="str">
        <f t="shared" ca="1" si="31"/>
        <v>No</v>
      </c>
      <c r="AI28" s="115" t="str">
        <f t="shared" ca="1" si="32"/>
        <v/>
      </c>
      <c r="AJ28" s="116" t="str">
        <f t="shared" ca="1" si="33"/>
        <v/>
      </c>
      <c r="AK28" s="116" t="str">
        <f t="shared" ca="1" si="34"/>
        <v/>
      </c>
      <c r="AL28" s="118" t="str">
        <f t="shared" ca="1" si="4"/>
        <v/>
      </c>
      <c r="AM28" s="118" t="str">
        <f t="shared" ca="1" si="5"/>
        <v/>
      </c>
      <c r="AN28" s="118" t="str">
        <f t="shared" ca="1" si="5"/>
        <v/>
      </c>
      <c r="AO28" s="118" t="str">
        <f t="shared" ca="1" si="35"/>
        <v/>
      </c>
      <c r="AP28" s="108"/>
      <c r="AR28" s="19">
        <f t="shared" si="6"/>
        <v>71</v>
      </c>
      <c r="AS28" s="18" t="str">
        <f t="shared" si="36"/>
        <v>Colley, Jessica</v>
      </c>
      <c r="AT28" s="69" t="str">
        <f ca="1">IF(Z28="","",+HLOOKUP(Z28,$E28:$X$98,$AR28,FALSE))</f>
        <v/>
      </c>
      <c r="AU28" s="69" t="str">
        <f ca="1">IF(AA28="","",+HLOOKUP(AA28,$E28:$X$98,$AR28,FALSE))</f>
        <v/>
      </c>
      <c r="AV28" s="156" t="str">
        <f ca="1">IF(AB28="","",+HLOOKUP(AB28,$E28:$X$98,$AR28,FALSE))</f>
        <v/>
      </c>
      <c r="AX28" s="85" t="str">
        <f t="shared" ca="1" si="37"/>
        <v/>
      </c>
      <c r="AY28" s="85" t="str">
        <f t="shared" ca="1" si="38"/>
        <v/>
      </c>
      <c r="AZ28" s="85" t="str">
        <f t="shared" ca="1" si="7"/>
        <v/>
      </c>
      <c r="BA28" s="85" t="str">
        <f t="shared" ca="1" si="8"/>
        <v/>
      </c>
      <c r="BB28" s="85" t="str">
        <f t="shared" ca="1" si="9"/>
        <v/>
      </c>
      <c r="BC28" s="85" t="str">
        <f t="shared" ca="1" si="10"/>
        <v/>
      </c>
      <c r="BD28" s="85" t="str">
        <f t="shared" ca="1" si="11"/>
        <v/>
      </c>
      <c r="BE28" s="85" t="str">
        <f t="shared" ca="1" si="12"/>
        <v/>
      </c>
      <c r="BF28" s="85" t="str">
        <f t="shared" ca="1" si="13"/>
        <v/>
      </c>
      <c r="BG28" s="85" t="str">
        <f t="shared" ca="1" si="14"/>
        <v/>
      </c>
      <c r="BH28" s="85" t="str">
        <f t="shared" ca="1" si="15"/>
        <v/>
      </c>
      <c r="BI28" s="85" t="str">
        <f t="shared" ca="1" si="16"/>
        <v/>
      </c>
      <c r="BJ28" s="85" t="str">
        <f t="shared" ca="1" si="17"/>
        <v/>
      </c>
      <c r="BK28" s="85" t="str">
        <f t="shared" ca="1" si="18"/>
        <v/>
      </c>
      <c r="BL28" s="85" t="str">
        <f t="shared" ca="1" si="19"/>
        <v/>
      </c>
      <c r="BM28" s="85" t="str">
        <f t="shared" ca="1" si="20"/>
        <v/>
      </c>
      <c r="BN28" s="85" t="str">
        <f t="shared" ca="1" si="21"/>
        <v/>
      </c>
      <c r="BO28" s="85" t="str">
        <f t="shared" ca="1" si="22"/>
        <v/>
      </c>
      <c r="BP28" s="85" t="str">
        <f t="shared" ca="1" si="23"/>
        <v/>
      </c>
      <c r="BQ28" s="85"/>
      <c r="BR28" s="85"/>
    </row>
    <row r="29" spans="1:70">
      <c r="A29" t="str">
        <f>+MasterData!F29</f>
        <v>f</v>
      </c>
      <c r="B29" t="str">
        <f>+MasterData!B29</f>
        <v>CooI</v>
      </c>
      <c r="C29" s="140" t="str">
        <f>+MasterData!C29</f>
        <v>Coomber, Izzy</v>
      </c>
      <c r="D29" s="19" t="str">
        <f>+MasterData!P29</f>
        <v>Izzy Coomber</v>
      </c>
      <c r="E29" s="131">
        <f t="shared" ca="1" si="39"/>
        <v>0</v>
      </c>
      <c r="F29" s="47">
        <f t="shared" ca="1" si="39"/>
        <v>0</v>
      </c>
      <c r="G29" s="47">
        <f t="shared" ca="1" si="39"/>
        <v>0</v>
      </c>
      <c r="H29" s="47">
        <f t="shared" ca="1" si="39"/>
        <v>0</v>
      </c>
      <c r="I29" s="47">
        <f t="shared" ca="1" si="39"/>
        <v>0</v>
      </c>
      <c r="J29" s="47">
        <f t="shared" ca="1" si="39"/>
        <v>0</v>
      </c>
      <c r="K29" s="47">
        <f t="shared" ca="1" si="39"/>
        <v>0</v>
      </c>
      <c r="L29" s="47">
        <f t="shared" ca="1" si="39"/>
        <v>0</v>
      </c>
      <c r="M29" s="47">
        <f t="shared" ca="1" si="39"/>
        <v>0</v>
      </c>
      <c r="N29" s="47">
        <f t="shared" ca="1" si="39"/>
        <v>0</v>
      </c>
      <c r="O29" s="47">
        <f t="shared" ca="1" si="40"/>
        <v>0</v>
      </c>
      <c r="P29" s="47">
        <f t="shared" ca="1" si="40"/>
        <v>0</v>
      </c>
      <c r="Q29" s="47">
        <f t="shared" ca="1" si="40"/>
        <v>0</v>
      </c>
      <c r="R29" s="47">
        <f t="shared" ca="1" si="40"/>
        <v>0</v>
      </c>
      <c r="S29" s="47">
        <f t="shared" ca="1" si="40"/>
        <v>0</v>
      </c>
      <c r="T29" s="47">
        <f t="shared" ca="1" si="40"/>
        <v>0</v>
      </c>
      <c r="U29" s="47">
        <f t="shared" ca="1" si="40"/>
        <v>0</v>
      </c>
      <c r="V29" s="47">
        <f t="shared" ca="1" si="40"/>
        <v>0</v>
      </c>
      <c r="W29" s="47">
        <f t="shared" ca="1" si="40"/>
        <v>0</v>
      </c>
      <c r="X29" s="47">
        <f t="shared" ca="1" si="40"/>
        <v>0</v>
      </c>
      <c r="Y29" s="70"/>
      <c r="Z29" s="131" t="str">
        <f t="shared" ca="1" si="24"/>
        <v/>
      </c>
      <c r="AA29" s="47" t="str">
        <f t="shared" ca="1" si="25"/>
        <v/>
      </c>
      <c r="AB29" s="134" t="str">
        <f t="shared" ca="1" si="26"/>
        <v/>
      </c>
      <c r="AC29" s="138">
        <f t="shared" ca="1" si="27"/>
        <v>0</v>
      </c>
      <c r="AD29" s="159">
        <f t="shared" ca="1" si="28"/>
        <v>0</v>
      </c>
      <c r="AE29" s="240">
        <f t="shared" ca="1" si="29"/>
        <v>0</v>
      </c>
      <c r="AF29" s="202">
        <f t="shared" ca="1" si="30"/>
        <v>0</v>
      </c>
      <c r="AG29" s="123"/>
      <c r="AH29" s="109" t="str">
        <f t="shared" ca="1" si="31"/>
        <v>No</v>
      </c>
      <c r="AI29" s="109" t="str">
        <f t="shared" ca="1" si="32"/>
        <v/>
      </c>
      <c r="AJ29" s="110" t="str">
        <f t="shared" ca="1" si="33"/>
        <v/>
      </c>
      <c r="AK29" s="110" t="str">
        <f t="shared" ca="1" si="34"/>
        <v/>
      </c>
      <c r="AL29" s="108" t="str">
        <f t="shared" ca="1" si="4"/>
        <v/>
      </c>
      <c r="AM29" s="108" t="str">
        <f t="shared" ca="1" si="5"/>
        <v/>
      </c>
      <c r="AN29" s="108" t="str">
        <f t="shared" ca="1" si="5"/>
        <v/>
      </c>
      <c r="AO29" s="108" t="str">
        <f t="shared" ca="1" si="35"/>
        <v/>
      </c>
      <c r="AP29" s="108"/>
      <c r="AR29" s="19">
        <f t="shared" si="6"/>
        <v>70</v>
      </c>
      <c r="AS29" s="18" t="str">
        <f t="shared" si="36"/>
        <v>Coomber, Izzy</v>
      </c>
      <c r="AT29" s="69" t="str">
        <f ca="1">IF(Z29="","",+HLOOKUP(Z29,$E29:$X$98,$AR29,FALSE))</f>
        <v/>
      </c>
      <c r="AU29" s="69" t="str">
        <f ca="1">IF(AA29="","",+HLOOKUP(AA29,$E29:$X$98,$AR29,FALSE))</f>
        <v/>
      </c>
      <c r="AV29" s="156" t="str">
        <f ca="1">IF(AB29="","",+HLOOKUP(AB29,$E29:$X$98,$AR29,FALSE))</f>
        <v/>
      </c>
      <c r="AX29" s="85" t="str">
        <f t="shared" ca="1" si="37"/>
        <v/>
      </c>
      <c r="AY29" s="85" t="str">
        <f t="shared" ca="1" si="38"/>
        <v/>
      </c>
      <c r="AZ29" s="85" t="str">
        <f t="shared" ca="1" si="7"/>
        <v/>
      </c>
      <c r="BA29" s="85" t="str">
        <f t="shared" ca="1" si="8"/>
        <v/>
      </c>
      <c r="BB29" s="85" t="str">
        <f t="shared" ca="1" si="9"/>
        <v/>
      </c>
      <c r="BC29" s="85" t="str">
        <f t="shared" ca="1" si="10"/>
        <v/>
      </c>
      <c r="BD29" s="85" t="str">
        <f t="shared" ca="1" si="11"/>
        <v/>
      </c>
      <c r="BE29" s="85" t="str">
        <f t="shared" ca="1" si="12"/>
        <v/>
      </c>
      <c r="BF29" s="85" t="str">
        <f t="shared" ca="1" si="13"/>
        <v/>
      </c>
      <c r="BG29" s="85" t="str">
        <f t="shared" ca="1" si="14"/>
        <v/>
      </c>
      <c r="BH29" s="85" t="str">
        <f t="shared" ca="1" si="15"/>
        <v/>
      </c>
      <c r="BI29" s="85" t="str">
        <f t="shared" ca="1" si="16"/>
        <v/>
      </c>
      <c r="BJ29" s="85" t="str">
        <f t="shared" ca="1" si="17"/>
        <v/>
      </c>
      <c r="BK29" s="85" t="str">
        <f t="shared" ca="1" si="18"/>
        <v/>
      </c>
      <c r="BL29" s="85" t="str">
        <f t="shared" ca="1" si="19"/>
        <v/>
      </c>
      <c r="BM29" s="85" t="str">
        <f t="shared" ca="1" si="20"/>
        <v/>
      </c>
      <c r="BN29" s="85" t="str">
        <f t="shared" ca="1" si="21"/>
        <v/>
      </c>
      <c r="BO29" s="85" t="str">
        <f t="shared" ca="1" si="22"/>
        <v/>
      </c>
      <c r="BP29" s="85" t="str">
        <f t="shared" ca="1" si="23"/>
        <v/>
      </c>
      <c r="BQ29" s="85"/>
      <c r="BR29" s="85"/>
    </row>
    <row r="30" spans="1:70">
      <c r="A30" t="str">
        <f>+MasterData!F30</f>
        <v>m</v>
      </c>
      <c r="B30" t="str">
        <f>+MasterData!B30</f>
        <v>CooR</v>
      </c>
      <c r="C30" s="140" t="str">
        <f>+MasterData!C30</f>
        <v>Coomber, Robert</v>
      </c>
      <c r="D30" s="19" t="str">
        <f>+MasterData!P30</f>
        <v>Robert Coomber</v>
      </c>
      <c r="E30" s="131">
        <f t="shared" ca="1" si="39"/>
        <v>0</v>
      </c>
      <c r="F30" s="47">
        <f t="shared" ca="1" si="39"/>
        <v>0</v>
      </c>
      <c r="G30" s="47">
        <f t="shared" ca="1" si="39"/>
        <v>0</v>
      </c>
      <c r="H30" s="47">
        <f t="shared" ca="1" si="39"/>
        <v>0</v>
      </c>
      <c r="I30" s="47">
        <f t="shared" ca="1" si="39"/>
        <v>0</v>
      </c>
      <c r="J30" s="47">
        <f t="shared" ca="1" si="39"/>
        <v>0</v>
      </c>
      <c r="K30" s="47">
        <f t="shared" ca="1" si="39"/>
        <v>0</v>
      </c>
      <c r="L30" s="47">
        <f t="shared" ca="1" si="39"/>
        <v>0</v>
      </c>
      <c r="M30" s="47">
        <f t="shared" ca="1" si="39"/>
        <v>0</v>
      </c>
      <c r="N30" s="47">
        <f t="shared" ca="1" si="39"/>
        <v>0</v>
      </c>
      <c r="O30" s="47">
        <f t="shared" ca="1" si="40"/>
        <v>0</v>
      </c>
      <c r="P30" s="47">
        <f t="shared" ca="1" si="40"/>
        <v>0</v>
      </c>
      <c r="Q30" s="47">
        <f t="shared" ca="1" si="40"/>
        <v>0</v>
      </c>
      <c r="R30" s="47">
        <f t="shared" ca="1" si="40"/>
        <v>0</v>
      </c>
      <c r="S30" s="47">
        <f t="shared" ca="1" si="40"/>
        <v>0</v>
      </c>
      <c r="T30" s="47">
        <f t="shared" ca="1" si="40"/>
        <v>0</v>
      </c>
      <c r="U30" s="47">
        <f t="shared" ca="1" si="40"/>
        <v>0</v>
      </c>
      <c r="V30" s="47">
        <f t="shared" ca="1" si="40"/>
        <v>0</v>
      </c>
      <c r="W30" s="47">
        <f t="shared" ca="1" si="40"/>
        <v>0</v>
      </c>
      <c r="X30" s="47">
        <f t="shared" ca="1" si="40"/>
        <v>0</v>
      </c>
      <c r="Y30" s="70"/>
      <c r="Z30" s="131" t="str">
        <f t="shared" ca="1" si="24"/>
        <v/>
      </c>
      <c r="AA30" s="47" t="str">
        <f t="shared" ca="1" si="25"/>
        <v/>
      </c>
      <c r="AB30" s="134" t="str">
        <f t="shared" ca="1" si="26"/>
        <v/>
      </c>
      <c r="AC30" s="138">
        <f t="shared" ca="1" si="27"/>
        <v>0</v>
      </c>
      <c r="AD30" s="159">
        <f t="shared" ca="1" si="28"/>
        <v>0</v>
      </c>
      <c r="AE30" s="240">
        <f t="shared" ca="1" si="29"/>
        <v>0</v>
      </c>
      <c r="AF30" s="202">
        <f t="shared" ca="1" si="30"/>
        <v>0</v>
      </c>
      <c r="AG30" s="123"/>
      <c r="AH30" s="109" t="str">
        <f t="shared" ca="1" si="31"/>
        <v>No</v>
      </c>
      <c r="AI30" s="109" t="str">
        <f t="shared" ca="1" si="32"/>
        <v/>
      </c>
      <c r="AJ30" s="110" t="str">
        <f t="shared" ca="1" si="33"/>
        <v/>
      </c>
      <c r="AK30" s="110" t="str">
        <f t="shared" ca="1" si="34"/>
        <v/>
      </c>
      <c r="AL30" s="108" t="str">
        <f t="shared" ca="1" si="4"/>
        <v/>
      </c>
      <c r="AM30" s="108" t="str">
        <f t="shared" ca="1" si="5"/>
        <v/>
      </c>
      <c r="AN30" s="108" t="str">
        <f t="shared" ca="1" si="5"/>
        <v/>
      </c>
      <c r="AO30" s="108" t="str">
        <f t="shared" ca="1" si="35"/>
        <v/>
      </c>
      <c r="AP30" s="108"/>
      <c r="AR30" s="19">
        <f t="shared" si="6"/>
        <v>69</v>
      </c>
      <c r="AS30" s="18" t="str">
        <f t="shared" si="36"/>
        <v>Coomber, Robert</v>
      </c>
      <c r="AT30" s="69" t="str">
        <f ca="1">IF(Z30="","",+HLOOKUP(Z30,$E30:$X$98,$AR30,FALSE))</f>
        <v/>
      </c>
      <c r="AU30" s="69" t="str">
        <f ca="1">IF(AA30="","",+HLOOKUP(AA30,$E30:$X$98,$AR30,FALSE))</f>
        <v/>
      </c>
      <c r="AV30" s="156" t="str">
        <f ca="1">IF(AB30="","",+HLOOKUP(AB30,$E30:$X$98,$AR30,FALSE))</f>
        <v/>
      </c>
      <c r="AX30" s="85" t="str">
        <f t="shared" ca="1" si="37"/>
        <v/>
      </c>
      <c r="AY30" s="85" t="str">
        <f t="shared" ca="1" si="38"/>
        <v/>
      </c>
      <c r="AZ30" s="85" t="str">
        <f t="shared" ca="1" si="7"/>
        <v/>
      </c>
      <c r="BA30" s="85" t="str">
        <f t="shared" ca="1" si="8"/>
        <v/>
      </c>
      <c r="BB30" s="85" t="str">
        <f t="shared" ca="1" si="9"/>
        <v/>
      </c>
      <c r="BC30" s="85" t="str">
        <f t="shared" ca="1" si="10"/>
        <v/>
      </c>
      <c r="BD30" s="85" t="str">
        <f t="shared" ca="1" si="11"/>
        <v/>
      </c>
      <c r="BE30" s="85" t="str">
        <f t="shared" ca="1" si="12"/>
        <v/>
      </c>
      <c r="BF30" s="85" t="str">
        <f t="shared" ca="1" si="13"/>
        <v/>
      </c>
      <c r="BG30" s="85" t="str">
        <f t="shared" ca="1" si="14"/>
        <v/>
      </c>
      <c r="BH30" s="85" t="str">
        <f t="shared" ca="1" si="15"/>
        <v/>
      </c>
      <c r="BI30" s="85" t="str">
        <f t="shared" ca="1" si="16"/>
        <v/>
      </c>
      <c r="BJ30" s="85" t="str">
        <f t="shared" ca="1" si="17"/>
        <v/>
      </c>
      <c r="BK30" s="85" t="str">
        <f t="shared" ca="1" si="18"/>
        <v/>
      </c>
      <c r="BL30" s="85" t="str">
        <f t="shared" ca="1" si="19"/>
        <v/>
      </c>
      <c r="BM30" s="85" t="str">
        <f t="shared" ca="1" si="20"/>
        <v/>
      </c>
      <c r="BN30" s="85" t="str">
        <f t="shared" ca="1" si="21"/>
        <v/>
      </c>
      <c r="BO30" s="85" t="str">
        <f t="shared" ca="1" si="22"/>
        <v/>
      </c>
      <c r="BP30" s="85" t="str">
        <f t="shared" ca="1" si="23"/>
        <v/>
      </c>
      <c r="BQ30" s="85"/>
      <c r="BR30" s="85"/>
    </row>
    <row r="31" spans="1:70">
      <c r="A31" t="str">
        <f>+MasterData!F31</f>
        <v>m</v>
      </c>
      <c r="B31" s="113" t="str">
        <f>+MasterData!B31</f>
        <v>CouP</v>
      </c>
      <c r="C31" s="141" t="str">
        <f>+MasterData!C31</f>
        <v>Cousins, Paul</v>
      </c>
      <c r="D31" s="19" t="str">
        <f>+MasterData!P31</f>
        <v>Paul Cousins</v>
      </c>
      <c r="E31" s="132">
        <f t="shared" ref="E31:N40" ca="1" si="41">ROUND(IF(ISERROR(INDEX(INDIRECT(E$101),MATCH($B31,INDIRECT(E$102),0),14)),0,INDEX(INDIRECT(E$101),MATCH($B31,INDIRECT(E$102),0),14)),3)</f>
        <v>78.8</v>
      </c>
      <c r="F31" s="114">
        <f t="shared" ca="1" si="41"/>
        <v>0</v>
      </c>
      <c r="G31" s="114">
        <f t="shared" ca="1" si="41"/>
        <v>0</v>
      </c>
      <c r="H31" s="114">
        <f t="shared" ca="1" si="41"/>
        <v>0</v>
      </c>
      <c r="I31" s="114">
        <f t="shared" ca="1" si="41"/>
        <v>0</v>
      </c>
      <c r="J31" s="114">
        <f t="shared" ca="1" si="41"/>
        <v>0</v>
      </c>
      <c r="K31" s="114">
        <f t="shared" ca="1" si="41"/>
        <v>0</v>
      </c>
      <c r="L31" s="114">
        <f t="shared" ca="1" si="41"/>
        <v>0</v>
      </c>
      <c r="M31" s="114">
        <f t="shared" ca="1" si="41"/>
        <v>0</v>
      </c>
      <c r="N31" s="114">
        <f t="shared" ca="1" si="41"/>
        <v>0</v>
      </c>
      <c r="O31" s="114">
        <f t="shared" ref="O31:X40" ca="1" si="42">ROUND(IF(ISERROR(INDEX(INDIRECT(O$101),MATCH($B31,INDIRECT(O$102),0),14)),0,INDEX(INDIRECT(O$101),MATCH($B31,INDIRECT(O$102),0),14)),3)</f>
        <v>0</v>
      </c>
      <c r="P31" s="114">
        <f t="shared" ca="1" si="42"/>
        <v>0</v>
      </c>
      <c r="Q31" s="114">
        <f t="shared" ca="1" si="42"/>
        <v>0</v>
      </c>
      <c r="R31" s="114">
        <f t="shared" ca="1" si="42"/>
        <v>0</v>
      </c>
      <c r="S31" s="114">
        <f t="shared" ca="1" si="42"/>
        <v>0</v>
      </c>
      <c r="T31" s="114">
        <f t="shared" ca="1" si="42"/>
        <v>0</v>
      </c>
      <c r="U31" s="114">
        <f t="shared" ca="1" si="42"/>
        <v>0</v>
      </c>
      <c r="V31" s="114">
        <f t="shared" ca="1" si="42"/>
        <v>0</v>
      </c>
      <c r="W31" s="114">
        <f t="shared" ca="1" si="42"/>
        <v>0</v>
      </c>
      <c r="X31" s="114">
        <f t="shared" ca="1" si="42"/>
        <v>0</v>
      </c>
      <c r="Y31" s="230"/>
      <c r="Z31" s="132" t="str">
        <f t="shared" ca="1" si="24"/>
        <v/>
      </c>
      <c r="AA31" s="114" t="str">
        <f t="shared" ca="1" si="25"/>
        <v/>
      </c>
      <c r="AB31" s="135" t="str">
        <f t="shared" ca="1" si="26"/>
        <v/>
      </c>
      <c r="AC31" s="233">
        <f t="shared" ca="1" si="27"/>
        <v>0</v>
      </c>
      <c r="AD31" s="160">
        <f t="shared" ca="1" si="28"/>
        <v>0</v>
      </c>
      <c r="AE31" s="241">
        <f t="shared" ca="1" si="29"/>
        <v>0</v>
      </c>
      <c r="AF31" s="203">
        <f t="shared" ca="1" si="30"/>
        <v>0</v>
      </c>
      <c r="AG31" s="96"/>
      <c r="AH31" s="115" t="str">
        <f t="shared" ca="1" si="31"/>
        <v>No</v>
      </c>
      <c r="AI31" s="115" t="str">
        <f t="shared" ca="1" si="32"/>
        <v/>
      </c>
      <c r="AJ31" s="116" t="str">
        <f t="shared" ca="1" si="33"/>
        <v/>
      </c>
      <c r="AK31" s="116" t="str">
        <f t="shared" ca="1" si="34"/>
        <v/>
      </c>
      <c r="AL31" s="118" t="str">
        <f t="shared" ca="1" si="4"/>
        <v/>
      </c>
      <c r="AM31" s="118" t="str">
        <f ca="1">IF($AJ31="Yes",ROUND(LARGE($E31:$X31,AM$9),3),"")</f>
        <v/>
      </c>
      <c r="AN31" s="118" t="str">
        <f ca="1">IF($AJ31="Yes",ROUND(LARGE($E31:$X31,AN$9),3),"")</f>
        <v/>
      </c>
      <c r="AO31" s="118" t="str">
        <f t="shared" ca="1" si="35"/>
        <v/>
      </c>
      <c r="AP31" s="108"/>
      <c r="AR31" s="19">
        <f t="shared" si="6"/>
        <v>68</v>
      </c>
      <c r="AS31" s="18" t="str">
        <f t="shared" si="36"/>
        <v>Cousins, Paul</v>
      </c>
      <c r="AT31" s="69" t="str">
        <f ca="1">IF(Z31="","",+HLOOKUP(Z31,$E31:$X$98,$AR31,FALSE))</f>
        <v/>
      </c>
      <c r="AU31" s="69" t="str">
        <f ca="1">IF(AA31="","",+HLOOKUP(AA31,$E31:$X$98,$AR31,FALSE))</f>
        <v/>
      </c>
      <c r="AV31" s="156" t="str">
        <f ca="1">IF(AB31="","",+HLOOKUP(AB31,$E31:$X$98,$AR31,FALSE))</f>
        <v/>
      </c>
      <c r="AX31" s="85">
        <f t="shared" ca="1" si="37"/>
        <v>78.8</v>
      </c>
      <c r="AY31" s="85" t="str">
        <f t="shared" ca="1" si="38"/>
        <v/>
      </c>
      <c r="AZ31" s="85" t="str">
        <f t="shared" ca="1" si="7"/>
        <v/>
      </c>
      <c r="BA31" s="85" t="str">
        <f t="shared" ca="1" si="8"/>
        <v/>
      </c>
      <c r="BB31" s="85" t="str">
        <f t="shared" ca="1" si="9"/>
        <v/>
      </c>
      <c r="BC31" s="85" t="str">
        <f t="shared" ca="1" si="10"/>
        <v/>
      </c>
      <c r="BD31" s="85" t="str">
        <f t="shared" ca="1" si="11"/>
        <v/>
      </c>
      <c r="BE31" s="85" t="str">
        <f t="shared" ca="1" si="12"/>
        <v/>
      </c>
      <c r="BF31" s="85" t="str">
        <f t="shared" ca="1" si="13"/>
        <v/>
      </c>
      <c r="BG31" s="85" t="str">
        <f t="shared" ca="1" si="14"/>
        <v/>
      </c>
      <c r="BH31" s="85" t="str">
        <f t="shared" ca="1" si="15"/>
        <v/>
      </c>
      <c r="BI31" s="85" t="str">
        <f t="shared" ca="1" si="16"/>
        <v/>
      </c>
      <c r="BJ31" s="85" t="str">
        <f t="shared" ca="1" si="17"/>
        <v/>
      </c>
      <c r="BK31" s="85" t="str">
        <f t="shared" ca="1" si="18"/>
        <v/>
      </c>
      <c r="BL31" s="85" t="str">
        <f t="shared" ca="1" si="19"/>
        <v/>
      </c>
      <c r="BM31" s="85" t="str">
        <f t="shared" ca="1" si="20"/>
        <v/>
      </c>
      <c r="BN31" s="85" t="str">
        <f t="shared" ca="1" si="21"/>
        <v/>
      </c>
      <c r="BO31" s="85" t="str">
        <f t="shared" ca="1" si="22"/>
        <v/>
      </c>
      <c r="BP31" s="85" t="str">
        <f t="shared" ca="1" si="23"/>
        <v/>
      </c>
      <c r="BQ31" s="85"/>
      <c r="BR31" s="85"/>
    </row>
    <row r="32" spans="1:70">
      <c r="A32" t="str">
        <f>+MasterData!F32</f>
        <v>m</v>
      </c>
      <c r="B32" t="str">
        <f>+MasterData!B32</f>
        <v>CurE</v>
      </c>
      <c r="C32" s="140" t="str">
        <f>+MasterData!C32</f>
        <v>Curling, Erroll</v>
      </c>
      <c r="D32" s="19" t="str">
        <f>+MasterData!P32</f>
        <v>Erroll Curling</v>
      </c>
      <c r="E32" s="131">
        <f t="shared" ca="1" si="41"/>
        <v>0</v>
      </c>
      <c r="F32" s="47">
        <f t="shared" ca="1" si="41"/>
        <v>0</v>
      </c>
      <c r="G32" s="47">
        <f t="shared" ca="1" si="41"/>
        <v>0</v>
      </c>
      <c r="H32" s="47">
        <f t="shared" ca="1" si="41"/>
        <v>0</v>
      </c>
      <c r="I32" s="47">
        <f t="shared" ca="1" si="41"/>
        <v>0</v>
      </c>
      <c r="J32" s="47">
        <f t="shared" ca="1" si="41"/>
        <v>0</v>
      </c>
      <c r="K32" s="47">
        <f t="shared" ca="1" si="41"/>
        <v>0</v>
      </c>
      <c r="L32" s="47">
        <f t="shared" ca="1" si="41"/>
        <v>0</v>
      </c>
      <c r="M32" s="47">
        <f t="shared" ca="1" si="41"/>
        <v>0</v>
      </c>
      <c r="N32" s="47">
        <f t="shared" ca="1" si="41"/>
        <v>0</v>
      </c>
      <c r="O32" s="47">
        <f t="shared" ca="1" si="42"/>
        <v>0</v>
      </c>
      <c r="P32" s="47">
        <f t="shared" ca="1" si="42"/>
        <v>0</v>
      </c>
      <c r="Q32" s="47">
        <f t="shared" ca="1" si="42"/>
        <v>0</v>
      </c>
      <c r="R32" s="47">
        <f t="shared" ca="1" si="42"/>
        <v>0</v>
      </c>
      <c r="S32" s="47">
        <f t="shared" ca="1" si="42"/>
        <v>0</v>
      </c>
      <c r="T32" s="47">
        <f t="shared" ca="1" si="42"/>
        <v>0</v>
      </c>
      <c r="U32" s="47">
        <f t="shared" ca="1" si="42"/>
        <v>0</v>
      </c>
      <c r="V32" s="47">
        <f t="shared" ca="1" si="42"/>
        <v>0</v>
      </c>
      <c r="W32" s="47">
        <f t="shared" ca="1" si="42"/>
        <v>0</v>
      </c>
      <c r="X32" s="47">
        <f t="shared" ca="1" si="42"/>
        <v>0</v>
      </c>
      <c r="Y32" s="70"/>
      <c r="Z32" s="131" t="str">
        <f t="shared" ca="1" si="24"/>
        <v/>
      </c>
      <c r="AA32" s="47" t="str">
        <f t="shared" ca="1" si="25"/>
        <v/>
      </c>
      <c r="AB32" s="134" t="str">
        <f t="shared" ca="1" si="26"/>
        <v/>
      </c>
      <c r="AC32" s="138">
        <f t="shared" ca="1" si="27"/>
        <v>0</v>
      </c>
      <c r="AD32" s="159">
        <f t="shared" ca="1" si="28"/>
        <v>0</v>
      </c>
      <c r="AE32" s="240">
        <f t="shared" ca="1" si="29"/>
        <v>0</v>
      </c>
      <c r="AF32" s="202">
        <f t="shared" ca="1" si="30"/>
        <v>0</v>
      </c>
      <c r="AG32" s="123"/>
      <c r="AH32" s="109" t="str">
        <f t="shared" ca="1" si="31"/>
        <v>No</v>
      </c>
      <c r="AI32" s="109" t="str">
        <f t="shared" ca="1" si="32"/>
        <v/>
      </c>
      <c r="AJ32" s="110" t="str">
        <f t="shared" ca="1" si="33"/>
        <v/>
      </c>
      <c r="AK32" s="110" t="str">
        <f t="shared" ca="1" si="34"/>
        <v/>
      </c>
      <c r="AL32" s="108" t="str">
        <f t="shared" ref="AL32:AN51" ca="1" si="43">IF($AJ32="Yes",ROUND(LARGE($E32:$X32,AL$9),3),"")</f>
        <v/>
      </c>
      <c r="AM32" s="108" t="str">
        <f t="shared" ca="1" si="43"/>
        <v/>
      </c>
      <c r="AN32" s="108" t="str">
        <f t="shared" ca="1" si="43"/>
        <v/>
      </c>
      <c r="AO32" s="108" t="str">
        <f t="shared" ca="1" si="35"/>
        <v/>
      </c>
      <c r="AP32" s="108"/>
      <c r="AR32" s="19">
        <f t="shared" si="6"/>
        <v>67</v>
      </c>
      <c r="AS32" s="18" t="str">
        <f t="shared" si="36"/>
        <v>Curling, Erroll</v>
      </c>
      <c r="AT32" s="69" t="str">
        <f ca="1">IF(Z32="","",+HLOOKUP(Z32,$E32:$X$98,$AR32,FALSE))</f>
        <v/>
      </c>
      <c r="AU32" s="69" t="str">
        <f ca="1">IF(AA32="","",+HLOOKUP(AA32,$E32:$X$98,$AR32,FALSE))</f>
        <v/>
      </c>
      <c r="AV32" s="156" t="str">
        <f ca="1">IF(AB32="","",+HLOOKUP(AB32,$E32:$X$98,$AR32,FALSE))</f>
        <v/>
      </c>
      <c r="AX32" s="85" t="str">
        <f t="shared" ca="1" si="37"/>
        <v/>
      </c>
      <c r="AY32" s="85" t="str">
        <f t="shared" ca="1" si="38"/>
        <v/>
      </c>
      <c r="AZ32" s="85" t="str">
        <f t="shared" ca="1" si="7"/>
        <v/>
      </c>
      <c r="BA32" s="85" t="str">
        <f t="shared" ca="1" si="8"/>
        <v/>
      </c>
      <c r="BB32" s="85" t="str">
        <f t="shared" ca="1" si="9"/>
        <v/>
      </c>
      <c r="BC32" s="85" t="str">
        <f t="shared" ca="1" si="10"/>
        <v/>
      </c>
      <c r="BD32" s="85" t="str">
        <f t="shared" ca="1" si="11"/>
        <v/>
      </c>
      <c r="BE32" s="85" t="str">
        <f t="shared" ca="1" si="12"/>
        <v/>
      </c>
      <c r="BF32" s="85" t="str">
        <f t="shared" ca="1" si="13"/>
        <v/>
      </c>
      <c r="BG32" s="85" t="str">
        <f t="shared" ca="1" si="14"/>
        <v/>
      </c>
      <c r="BH32" s="85" t="str">
        <f t="shared" ca="1" si="15"/>
        <v/>
      </c>
      <c r="BI32" s="85" t="str">
        <f t="shared" ca="1" si="16"/>
        <v/>
      </c>
      <c r="BJ32" s="85" t="str">
        <f t="shared" ca="1" si="17"/>
        <v/>
      </c>
      <c r="BK32" s="85" t="str">
        <f t="shared" ca="1" si="18"/>
        <v/>
      </c>
      <c r="BL32" s="85" t="str">
        <f t="shared" ca="1" si="19"/>
        <v/>
      </c>
      <c r="BM32" s="85" t="str">
        <f t="shared" ca="1" si="20"/>
        <v/>
      </c>
      <c r="BN32" s="85" t="str">
        <f t="shared" ca="1" si="21"/>
        <v/>
      </c>
      <c r="BO32" s="85" t="str">
        <f t="shared" ca="1" si="22"/>
        <v/>
      </c>
      <c r="BP32" s="85" t="str">
        <f t="shared" ca="1" si="23"/>
        <v/>
      </c>
      <c r="BQ32" s="85"/>
      <c r="BR32" s="85"/>
    </row>
    <row r="33" spans="1:70">
      <c r="A33" t="str">
        <f>+MasterData!F33</f>
        <v>m</v>
      </c>
      <c r="B33" t="str">
        <f>+MasterData!B33</f>
        <v>DalS</v>
      </c>
      <c r="C33" s="140" t="str">
        <f>+MasterData!C33</f>
        <v>Dallman, Stephen</v>
      </c>
      <c r="D33" s="19" t="str">
        <f>+MasterData!P33</f>
        <v>Stephen Dallman</v>
      </c>
      <c r="E33" s="131">
        <f t="shared" ca="1" si="41"/>
        <v>0</v>
      </c>
      <c r="F33" s="47">
        <f t="shared" ca="1" si="41"/>
        <v>0</v>
      </c>
      <c r="G33" s="47">
        <f t="shared" ca="1" si="41"/>
        <v>0</v>
      </c>
      <c r="H33" s="47">
        <f t="shared" ca="1" si="41"/>
        <v>0</v>
      </c>
      <c r="I33" s="47">
        <f t="shared" ca="1" si="41"/>
        <v>0</v>
      </c>
      <c r="J33" s="47">
        <f t="shared" ca="1" si="41"/>
        <v>0</v>
      </c>
      <c r="K33" s="47">
        <f t="shared" ca="1" si="41"/>
        <v>0</v>
      </c>
      <c r="L33" s="47">
        <f t="shared" ca="1" si="41"/>
        <v>0</v>
      </c>
      <c r="M33" s="47">
        <f t="shared" ca="1" si="41"/>
        <v>0</v>
      </c>
      <c r="N33" s="47">
        <f t="shared" ca="1" si="41"/>
        <v>0</v>
      </c>
      <c r="O33" s="47">
        <f t="shared" ca="1" si="42"/>
        <v>0</v>
      </c>
      <c r="P33" s="47">
        <f t="shared" ca="1" si="42"/>
        <v>0</v>
      </c>
      <c r="Q33" s="47">
        <f t="shared" ca="1" si="42"/>
        <v>0</v>
      </c>
      <c r="R33" s="47">
        <f t="shared" ca="1" si="42"/>
        <v>0</v>
      </c>
      <c r="S33" s="47">
        <f t="shared" ca="1" si="42"/>
        <v>0</v>
      </c>
      <c r="T33" s="47">
        <f t="shared" ca="1" si="42"/>
        <v>0</v>
      </c>
      <c r="U33" s="47">
        <f t="shared" ca="1" si="42"/>
        <v>0</v>
      </c>
      <c r="V33" s="47">
        <f t="shared" ca="1" si="42"/>
        <v>0</v>
      </c>
      <c r="W33" s="47">
        <f t="shared" ca="1" si="42"/>
        <v>0</v>
      </c>
      <c r="X33" s="47">
        <f t="shared" ca="1" si="42"/>
        <v>0</v>
      </c>
      <c r="Y33" s="70"/>
      <c r="Z33" s="131" t="str">
        <f t="shared" ca="1" si="24"/>
        <v/>
      </c>
      <c r="AA33" s="47" t="str">
        <f t="shared" ca="1" si="25"/>
        <v/>
      </c>
      <c r="AB33" s="134" t="str">
        <f t="shared" ca="1" si="26"/>
        <v/>
      </c>
      <c r="AC33" s="138">
        <f t="shared" ca="1" si="27"/>
        <v>0</v>
      </c>
      <c r="AD33" s="159">
        <f t="shared" ca="1" si="28"/>
        <v>0</v>
      </c>
      <c r="AE33" s="240">
        <f t="shared" ca="1" si="29"/>
        <v>0</v>
      </c>
      <c r="AF33" s="202">
        <f t="shared" ca="1" si="30"/>
        <v>0</v>
      </c>
      <c r="AG33" s="123"/>
      <c r="AH33" s="109" t="str">
        <f t="shared" ca="1" si="31"/>
        <v>No</v>
      </c>
      <c r="AI33" s="109" t="str">
        <f t="shared" ca="1" si="32"/>
        <v/>
      </c>
      <c r="AJ33" s="110" t="str">
        <f t="shared" ca="1" si="33"/>
        <v/>
      </c>
      <c r="AK33" s="110" t="str">
        <f t="shared" ca="1" si="34"/>
        <v/>
      </c>
      <c r="AL33" s="108" t="str">
        <f t="shared" ca="1" si="43"/>
        <v/>
      </c>
      <c r="AM33" s="108" t="str">
        <f t="shared" ca="1" si="43"/>
        <v/>
      </c>
      <c r="AN33" s="108" t="str">
        <f t="shared" ca="1" si="43"/>
        <v/>
      </c>
      <c r="AO33" s="108" t="str">
        <f t="shared" ca="1" si="35"/>
        <v/>
      </c>
      <c r="AP33" s="108"/>
      <c r="AR33" s="19">
        <f t="shared" si="6"/>
        <v>66</v>
      </c>
      <c r="AS33" s="18" t="str">
        <f t="shared" si="36"/>
        <v>Dallman, Stephen</v>
      </c>
      <c r="AT33" s="69" t="str">
        <f ca="1">IF(Z33="","",+HLOOKUP(Z33,$E33:$X$98,$AR33,FALSE))</f>
        <v/>
      </c>
      <c r="AU33" s="69" t="str">
        <f ca="1">IF(AA33="","",+HLOOKUP(AA33,$E33:$X$98,$AR33,FALSE))</f>
        <v/>
      </c>
      <c r="AV33" s="156" t="str">
        <f ca="1">IF(AB33="","",+HLOOKUP(AB33,$E33:$X$98,$AR33,FALSE))</f>
        <v/>
      </c>
      <c r="AX33" s="85" t="str">
        <f t="shared" ca="1" si="37"/>
        <v/>
      </c>
      <c r="AY33" s="85" t="str">
        <f t="shared" ca="1" si="38"/>
        <v/>
      </c>
      <c r="AZ33" s="85" t="str">
        <f t="shared" ca="1" si="7"/>
        <v/>
      </c>
      <c r="BA33" s="85" t="str">
        <f t="shared" ca="1" si="8"/>
        <v/>
      </c>
      <c r="BB33" s="85" t="str">
        <f t="shared" ca="1" si="9"/>
        <v/>
      </c>
      <c r="BC33" s="85" t="str">
        <f t="shared" ca="1" si="10"/>
        <v/>
      </c>
      <c r="BD33" s="85" t="str">
        <f t="shared" ca="1" si="11"/>
        <v/>
      </c>
      <c r="BE33" s="85" t="str">
        <f t="shared" ca="1" si="12"/>
        <v/>
      </c>
      <c r="BF33" s="85" t="str">
        <f t="shared" ca="1" si="13"/>
        <v/>
      </c>
      <c r="BG33" s="85" t="str">
        <f t="shared" ca="1" si="14"/>
        <v/>
      </c>
      <c r="BH33" s="85" t="str">
        <f t="shared" ca="1" si="15"/>
        <v/>
      </c>
      <c r="BI33" s="85" t="str">
        <f t="shared" ca="1" si="16"/>
        <v/>
      </c>
      <c r="BJ33" s="85" t="str">
        <f t="shared" ca="1" si="17"/>
        <v/>
      </c>
      <c r="BK33" s="85" t="str">
        <f t="shared" ca="1" si="18"/>
        <v/>
      </c>
      <c r="BL33" s="85" t="str">
        <f t="shared" ca="1" si="19"/>
        <v/>
      </c>
      <c r="BM33" s="85" t="str">
        <f t="shared" ca="1" si="20"/>
        <v/>
      </c>
      <c r="BN33" s="85" t="str">
        <f t="shared" ca="1" si="21"/>
        <v/>
      </c>
      <c r="BO33" s="85" t="str">
        <f t="shared" ca="1" si="22"/>
        <v/>
      </c>
      <c r="BP33" s="85" t="str">
        <f t="shared" ca="1" si="23"/>
        <v/>
      </c>
      <c r="BQ33" s="85"/>
      <c r="BR33" s="85"/>
    </row>
    <row r="34" spans="1:70">
      <c r="A34" t="str">
        <f>+MasterData!F34</f>
        <v>m</v>
      </c>
      <c r="B34" s="113" t="str">
        <f>+MasterData!B34</f>
        <v>DavM</v>
      </c>
      <c r="C34" s="141" t="str">
        <f>+MasterData!C34</f>
        <v>Davies, Mark</v>
      </c>
      <c r="D34" s="19" t="str">
        <f>+MasterData!P34</f>
        <v>Mark Davies</v>
      </c>
      <c r="E34" s="132">
        <f t="shared" ca="1" si="41"/>
        <v>0</v>
      </c>
      <c r="F34" s="114">
        <f t="shared" ca="1" si="41"/>
        <v>0</v>
      </c>
      <c r="G34" s="114">
        <f t="shared" ca="1" si="41"/>
        <v>0</v>
      </c>
      <c r="H34" s="114">
        <f t="shared" ca="1" si="41"/>
        <v>0</v>
      </c>
      <c r="I34" s="114">
        <f t="shared" ca="1" si="41"/>
        <v>0</v>
      </c>
      <c r="J34" s="114">
        <f t="shared" ca="1" si="41"/>
        <v>0</v>
      </c>
      <c r="K34" s="114">
        <f t="shared" ca="1" si="41"/>
        <v>0</v>
      </c>
      <c r="L34" s="114">
        <f t="shared" ca="1" si="41"/>
        <v>0</v>
      </c>
      <c r="M34" s="114">
        <f t="shared" ca="1" si="41"/>
        <v>0</v>
      </c>
      <c r="N34" s="114">
        <f t="shared" ca="1" si="41"/>
        <v>0</v>
      </c>
      <c r="O34" s="114">
        <f t="shared" ca="1" si="42"/>
        <v>0</v>
      </c>
      <c r="P34" s="114">
        <f t="shared" ca="1" si="42"/>
        <v>0</v>
      </c>
      <c r="Q34" s="114">
        <f t="shared" ca="1" si="42"/>
        <v>0</v>
      </c>
      <c r="R34" s="114">
        <f t="shared" ca="1" si="42"/>
        <v>0</v>
      </c>
      <c r="S34" s="114">
        <f t="shared" ca="1" si="42"/>
        <v>0</v>
      </c>
      <c r="T34" s="114">
        <f t="shared" ca="1" si="42"/>
        <v>0</v>
      </c>
      <c r="U34" s="114">
        <f t="shared" ca="1" si="42"/>
        <v>0</v>
      </c>
      <c r="V34" s="114">
        <f t="shared" ca="1" si="42"/>
        <v>0</v>
      </c>
      <c r="W34" s="114">
        <f t="shared" ca="1" si="42"/>
        <v>0</v>
      </c>
      <c r="X34" s="114">
        <f t="shared" ca="1" si="42"/>
        <v>0</v>
      </c>
      <c r="Y34" s="230"/>
      <c r="Z34" s="132" t="str">
        <f t="shared" ca="1" si="24"/>
        <v/>
      </c>
      <c r="AA34" s="114" t="str">
        <f t="shared" ca="1" si="25"/>
        <v/>
      </c>
      <c r="AB34" s="135" t="str">
        <f t="shared" ca="1" si="26"/>
        <v/>
      </c>
      <c r="AC34" s="233">
        <f t="shared" ca="1" si="27"/>
        <v>0</v>
      </c>
      <c r="AD34" s="160">
        <f t="shared" ca="1" si="28"/>
        <v>0</v>
      </c>
      <c r="AE34" s="241">
        <f t="shared" ca="1" si="29"/>
        <v>0</v>
      </c>
      <c r="AF34" s="203">
        <f t="shared" ca="1" si="30"/>
        <v>0</v>
      </c>
      <c r="AG34" s="96"/>
      <c r="AH34" s="115" t="str">
        <f t="shared" ca="1" si="31"/>
        <v>No</v>
      </c>
      <c r="AI34" s="115" t="str">
        <f t="shared" ca="1" si="32"/>
        <v/>
      </c>
      <c r="AJ34" s="116" t="str">
        <f t="shared" ca="1" si="33"/>
        <v/>
      </c>
      <c r="AK34" s="116" t="str">
        <f t="shared" ca="1" si="34"/>
        <v/>
      </c>
      <c r="AL34" s="118" t="str">
        <f t="shared" ca="1" si="43"/>
        <v/>
      </c>
      <c r="AM34" s="118" t="str">
        <f t="shared" ca="1" si="43"/>
        <v/>
      </c>
      <c r="AN34" s="118" t="str">
        <f t="shared" ca="1" si="43"/>
        <v/>
      </c>
      <c r="AO34" s="118" t="str">
        <f t="shared" ca="1" si="35"/>
        <v/>
      </c>
      <c r="AP34" s="108"/>
      <c r="AR34" s="19">
        <f t="shared" si="6"/>
        <v>65</v>
      </c>
      <c r="AS34" s="18" t="str">
        <f t="shared" si="36"/>
        <v>Davies, Mark</v>
      </c>
      <c r="AT34" s="69" t="str">
        <f ca="1">IF(Z34="","",+HLOOKUP(Z34,$E34:$X$98,$AR34,FALSE))</f>
        <v/>
      </c>
      <c r="AU34" s="69" t="str">
        <f ca="1">IF(AA34="","",+HLOOKUP(AA34,$E34:$X$98,$AR34,FALSE))</f>
        <v/>
      </c>
      <c r="AV34" s="156" t="str">
        <f ca="1">IF(AB34="","",+HLOOKUP(AB34,$E34:$X$98,$AR34,FALSE))</f>
        <v/>
      </c>
      <c r="AX34" s="85" t="str">
        <f t="shared" ca="1" si="37"/>
        <v/>
      </c>
      <c r="AY34" s="85" t="str">
        <f t="shared" ca="1" si="38"/>
        <v/>
      </c>
      <c r="AZ34" s="85" t="str">
        <f t="shared" ca="1" si="7"/>
        <v/>
      </c>
      <c r="BA34" s="85" t="str">
        <f t="shared" ca="1" si="8"/>
        <v/>
      </c>
      <c r="BB34" s="85" t="str">
        <f t="shared" ca="1" si="9"/>
        <v/>
      </c>
      <c r="BC34" s="85" t="str">
        <f t="shared" ca="1" si="10"/>
        <v/>
      </c>
      <c r="BD34" s="85" t="str">
        <f t="shared" ca="1" si="11"/>
        <v/>
      </c>
      <c r="BE34" s="85" t="str">
        <f t="shared" ca="1" si="12"/>
        <v/>
      </c>
      <c r="BF34" s="85" t="str">
        <f t="shared" ca="1" si="13"/>
        <v/>
      </c>
      <c r="BG34" s="85" t="str">
        <f t="shared" ca="1" si="14"/>
        <v/>
      </c>
      <c r="BH34" s="85" t="str">
        <f t="shared" ca="1" si="15"/>
        <v/>
      </c>
      <c r="BI34" s="85" t="str">
        <f t="shared" ca="1" si="16"/>
        <v/>
      </c>
      <c r="BJ34" s="85" t="str">
        <f t="shared" ca="1" si="17"/>
        <v/>
      </c>
      <c r="BK34" s="85" t="str">
        <f t="shared" ca="1" si="18"/>
        <v/>
      </c>
      <c r="BL34" s="85" t="str">
        <f t="shared" ca="1" si="19"/>
        <v/>
      </c>
      <c r="BM34" s="85" t="str">
        <f t="shared" ca="1" si="20"/>
        <v/>
      </c>
      <c r="BN34" s="85" t="str">
        <f t="shared" ca="1" si="21"/>
        <v/>
      </c>
      <c r="BO34" s="85" t="str">
        <f t="shared" ca="1" si="22"/>
        <v/>
      </c>
      <c r="BP34" s="85" t="str">
        <f t="shared" ca="1" si="23"/>
        <v/>
      </c>
      <c r="BQ34" s="85"/>
      <c r="BR34" s="85"/>
    </row>
    <row r="35" spans="1:70">
      <c r="A35" t="str">
        <f>+MasterData!F35</f>
        <v>f</v>
      </c>
      <c r="B35" t="str">
        <f>+MasterData!B35</f>
        <v>DavM1</v>
      </c>
      <c r="C35" s="140" t="str">
        <f>+MasterData!C35</f>
        <v>Davies, Mims</v>
      </c>
      <c r="D35" s="19" t="str">
        <f>+MasterData!P35</f>
        <v>Mims Davies</v>
      </c>
      <c r="E35" s="131">
        <f t="shared" ca="1" si="41"/>
        <v>0</v>
      </c>
      <c r="F35" s="47">
        <f t="shared" ca="1" si="41"/>
        <v>0</v>
      </c>
      <c r="G35" s="47">
        <f t="shared" ca="1" si="41"/>
        <v>0</v>
      </c>
      <c r="H35" s="47">
        <f t="shared" ca="1" si="41"/>
        <v>0</v>
      </c>
      <c r="I35" s="47">
        <f t="shared" ca="1" si="41"/>
        <v>0</v>
      </c>
      <c r="J35" s="47">
        <f t="shared" ca="1" si="41"/>
        <v>0</v>
      </c>
      <c r="K35" s="47">
        <f t="shared" ca="1" si="41"/>
        <v>0</v>
      </c>
      <c r="L35" s="47">
        <f t="shared" ca="1" si="41"/>
        <v>0</v>
      </c>
      <c r="M35" s="47">
        <f t="shared" ca="1" si="41"/>
        <v>0</v>
      </c>
      <c r="N35" s="47">
        <f t="shared" ca="1" si="41"/>
        <v>0</v>
      </c>
      <c r="O35" s="47">
        <f t="shared" ca="1" si="42"/>
        <v>0</v>
      </c>
      <c r="P35" s="47">
        <f t="shared" ca="1" si="42"/>
        <v>0</v>
      </c>
      <c r="Q35" s="47">
        <f t="shared" ca="1" si="42"/>
        <v>0</v>
      </c>
      <c r="R35" s="47">
        <f t="shared" ca="1" si="42"/>
        <v>0</v>
      </c>
      <c r="S35" s="47">
        <f t="shared" ca="1" si="42"/>
        <v>0</v>
      </c>
      <c r="T35" s="47">
        <f t="shared" ca="1" si="42"/>
        <v>0</v>
      </c>
      <c r="U35" s="47">
        <f t="shared" ca="1" si="42"/>
        <v>0</v>
      </c>
      <c r="V35" s="47">
        <f t="shared" ca="1" si="42"/>
        <v>0</v>
      </c>
      <c r="W35" s="47">
        <f t="shared" ca="1" si="42"/>
        <v>0</v>
      </c>
      <c r="X35" s="47">
        <f t="shared" ca="1" si="42"/>
        <v>0</v>
      </c>
      <c r="Y35" s="70"/>
      <c r="Z35" s="131" t="str">
        <f t="shared" ca="1" si="24"/>
        <v/>
      </c>
      <c r="AA35" s="47" t="str">
        <f t="shared" ca="1" si="25"/>
        <v/>
      </c>
      <c r="AB35" s="134" t="str">
        <f t="shared" ca="1" si="26"/>
        <v/>
      </c>
      <c r="AC35" s="138">
        <f t="shared" ca="1" si="27"/>
        <v>0</v>
      </c>
      <c r="AD35" s="159">
        <f t="shared" ca="1" si="28"/>
        <v>0</v>
      </c>
      <c r="AE35" s="240">
        <f t="shared" ca="1" si="29"/>
        <v>0</v>
      </c>
      <c r="AF35" s="202">
        <f t="shared" ca="1" si="30"/>
        <v>0</v>
      </c>
      <c r="AG35" s="123"/>
      <c r="AH35" s="109" t="str">
        <f t="shared" ca="1" si="31"/>
        <v>No</v>
      </c>
      <c r="AI35" s="109" t="str">
        <f t="shared" ca="1" si="32"/>
        <v/>
      </c>
      <c r="AJ35" s="110" t="str">
        <f t="shared" ca="1" si="33"/>
        <v/>
      </c>
      <c r="AK35" s="110" t="str">
        <f t="shared" ca="1" si="34"/>
        <v/>
      </c>
      <c r="AL35" s="108" t="str">
        <f t="shared" ca="1" si="43"/>
        <v/>
      </c>
      <c r="AM35" s="108" t="str">
        <f t="shared" ca="1" si="43"/>
        <v/>
      </c>
      <c r="AN35" s="108" t="str">
        <f t="shared" ca="1" si="43"/>
        <v/>
      </c>
      <c r="AO35" s="108" t="str">
        <f t="shared" ca="1" si="35"/>
        <v/>
      </c>
      <c r="AP35" s="108"/>
      <c r="AR35" s="19">
        <f t="shared" si="6"/>
        <v>64</v>
      </c>
      <c r="AS35" s="18" t="str">
        <f t="shared" si="36"/>
        <v>Davies, Mims</v>
      </c>
      <c r="AT35" s="69" t="str">
        <f ca="1">IF(Z35="","",+HLOOKUP(Z35,$E35:$X$98,$AR35,FALSE))</f>
        <v/>
      </c>
      <c r="AU35" s="69" t="str">
        <f ca="1">IF(AA35="","",+HLOOKUP(AA35,$E35:$X$98,$AR35,FALSE))</f>
        <v/>
      </c>
      <c r="AV35" s="156" t="str">
        <f ca="1">IF(AB35="","",+HLOOKUP(AB35,$E35:$X$98,$AR35,FALSE))</f>
        <v/>
      </c>
      <c r="AX35" s="85" t="str">
        <f t="shared" ca="1" si="37"/>
        <v/>
      </c>
      <c r="AY35" s="85" t="str">
        <f t="shared" ca="1" si="38"/>
        <v/>
      </c>
      <c r="AZ35" s="85" t="str">
        <f t="shared" ca="1" si="7"/>
        <v/>
      </c>
      <c r="BA35" s="85" t="str">
        <f t="shared" ca="1" si="8"/>
        <v/>
      </c>
      <c r="BB35" s="85" t="str">
        <f t="shared" ca="1" si="9"/>
        <v/>
      </c>
      <c r="BC35" s="85" t="str">
        <f t="shared" ca="1" si="10"/>
        <v/>
      </c>
      <c r="BD35" s="85" t="str">
        <f t="shared" ca="1" si="11"/>
        <v/>
      </c>
      <c r="BE35" s="85" t="str">
        <f t="shared" ca="1" si="12"/>
        <v/>
      </c>
      <c r="BF35" s="85" t="str">
        <f t="shared" ca="1" si="13"/>
        <v/>
      </c>
      <c r="BG35" s="85" t="str">
        <f t="shared" ca="1" si="14"/>
        <v/>
      </c>
      <c r="BH35" s="85" t="str">
        <f t="shared" ca="1" si="15"/>
        <v/>
      </c>
      <c r="BI35" s="85" t="str">
        <f t="shared" ca="1" si="16"/>
        <v/>
      </c>
      <c r="BJ35" s="85" t="str">
        <f t="shared" ca="1" si="17"/>
        <v/>
      </c>
      <c r="BK35" s="85" t="str">
        <f t="shared" ca="1" si="18"/>
        <v/>
      </c>
      <c r="BL35" s="85" t="str">
        <f t="shared" ca="1" si="19"/>
        <v/>
      </c>
      <c r="BM35" s="85" t="str">
        <f t="shared" ca="1" si="20"/>
        <v/>
      </c>
      <c r="BN35" s="85" t="str">
        <f t="shared" ca="1" si="21"/>
        <v/>
      </c>
      <c r="BO35" s="85" t="str">
        <f t="shared" ca="1" si="22"/>
        <v/>
      </c>
      <c r="BP35" s="85" t="str">
        <f t="shared" ca="1" si="23"/>
        <v/>
      </c>
      <c r="BQ35" s="85"/>
      <c r="BR35" s="85"/>
    </row>
    <row r="36" spans="1:70">
      <c r="A36" t="str">
        <f>+MasterData!F36</f>
        <v>m</v>
      </c>
      <c r="B36" t="str">
        <f>+MasterData!B36</f>
        <v>DavW</v>
      </c>
      <c r="C36" s="140" t="str">
        <f>+MasterData!C36</f>
        <v>Davies, William</v>
      </c>
      <c r="D36" s="19" t="str">
        <f>+MasterData!P36</f>
        <v>William Davies</v>
      </c>
      <c r="E36" s="131">
        <f t="shared" ca="1" si="41"/>
        <v>0</v>
      </c>
      <c r="F36" s="47">
        <f t="shared" ca="1" si="41"/>
        <v>0</v>
      </c>
      <c r="G36" s="47">
        <f t="shared" ca="1" si="41"/>
        <v>0</v>
      </c>
      <c r="H36" s="47">
        <f t="shared" ca="1" si="41"/>
        <v>0</v>
      </c>
      <c r="I36" s="47">
        <f t="shared" ca="1" si="41"/>
        <v>0</v>
      </c>
      <c r="J36" s="47">
        <f t="shared" ca="1" si="41"/>
        <v>0</v>
      </c>
      <c r="K36" s="47">
        <f t="shared" ca="1" si="41"/>
        <v>0</v>
      </c>
      <c r="L36" s="47">
        <f t="shared" ca="1" si="41"/>
        <v>0</v>
      </c>
      <c r="M36" s="47">
        <f t="shared" ca="1" si="41"/>
        <v>0</v>
      </c>
      <c r="N36" s="47">
        <f t="shared" ca="1" si="41"/>
        <v>0</v>
      </c>
      <c r="O36" s="47">
        <f t="shared" ca="1" si="42"/>
        <v>0</v>
      </c>
      <c r="P36" s="47">
        <f t="shared" ca="1" si="42"/>
        <v>0</v>
      </c>
      <c r="Q36" s="47">
        <f t="shared" ca="1" si="42"/>
        <v>0</v>
      </c>
      <c r="R36" s="47">
        <f t="shared" ca="1" si="42"/>
        <v>0</v>
      </c>
      <c r="S36" s="47">
        <f t="shared" ca="1" si="42"/>
        <v>0</v>
      </c>
      <c r="T36" s="47">
        <f t="shared" ca="1" si="42"/>
        <v>0</v>
      </c>
      <c r="U36" s="47">
        <f t="shared" ca="1" si="42"/>
        <v>0</v>
      </c>
      <c r="V36" s="47">
        <f t="shared" ca="1" si="42"/>
        <v>0</v>
      </c>
      <c r="W36" s="47">
        <f t="shared" ca="1" si="42"/>
        <v>0</v>
      </c>
      <c r="X36" s="47">
        <f t="shared" ca="1" si="42"/>
        <v>0</v>
      </c>
      <c r="Y36" s="70"/>
      <c r="Z36" s="131" t="str">
        <f t="shared" ca="1" si="24"/>
        <v/>
      </c>
      <c r="AA36" s="47" t="str">
        <f t="shared" ca="1" si="25"/>
        <v/>
      </c>
      <c r="AB36" s="134" t="str">
        <f t="shared" ca="1" si="26"/>
        <v/>
      </c>
      <c r="AC36" s="138">
        <f t="shared" ca="1" si="27"/>
        <v>0</v>
      </c>
      <c r="AD36" s="159">
        <f t="shared" ca="1" si="28"/>
        <v>0</v>
      </c>
      <c r="AE36" s="240">
        <f t="shared" ca="1" si="29"/>
        <v>0</v>
      </c>
      <c r="AF36" s="202">
        <f t="shared" ca="1" si="30"/>
        <v>0</v>
      </c>
      <c r="AG36" s="123"/>
      <c r="AH36" s="109" t="str">
        <f t="shared" ca="1" si="31"/>
        <v>No</v>
      </c>
      <c r="AI36" s="109" t="str">
        <f t="shared" ca="1" si="32"/>
        <v/>
      </c>
      <c r="AJ36" s="110" t="str">
        <f t="shared" ca="1" si="33"/>
        <v/>
      </c>
      <c r="AK36" s="110" t="str">
        <f t="shared" ca="1" si="34"/>
        <v/>
      </c>
      <c r="AL36" s="108" t="str">
        <f t="shared" ca="1" si="43"/>
        <v/>
      </c>
      <c r="AM36" s="108" t="str">
        <f t="shared" ca="1" si="43"/>
        <v/>
      </c>
      <c r="AN36" s="108" t="str">
        <f t="shared" ca="1" si="43"/>
        <v/>
      </c>
      <c r="AO36" s="108" t="str">
        <f t="shared" ca="1" si="35"/>
        <v/>
      </c>
      <c r="AP36" s="108"/>
      <c r="AR36" s="19">
        <f t="shared" si="6"/>
        <v>63</v>
      </c>
      <c r="AS36" s="18" t="str">
        <f t="shared" si="36"/>
        <v>Davies, William</v>
      </c>
      <c r="AT36" s="69" t="str">
        <f ca="1">IF(Z36="","",+HLOOKUP(Z36,$E36:$X$98,$AR36,FALSE))</f>
        <v/>
      </c>
      <c r="AU36" s="69" t="str">
        <f ca="1">IF(AA36="","",+HLOOKUP(AA36,$E36:$X$98,$AR36,FALSE))</f>
        <v/>
      </c>
      <c r="AV36" s="156" t="str">
        <f ca="1">IF(AB36="","",+HLOOKUP(AB36,$E36:$X$98,$AR36,FALSE))</f>
        <v/>
      </c>
      <c r="AX36" s="85" t="str">
        <f t="shared" ca="1" si="37"/>
        <v/>
      </c>
      <c r="AY36" s="85" t="str">
        <f t="shared" ca="1" si="38"/>
        <v/>
      </c>
      <c r="AZ36" s="85" t="str">
        <f t="shared" ca="1" si="7"/>
        <v/>
      </c>
      <c r="BA36" s="85" t="str">
        <f t="shared" ca="1" si="8"/>
        <v/>
      </c>
      <c r="BB36" s="85" t="str">
        <f t="shared" ca="1" si="9"/>
        <v/>
      </c>
      <c r="BC36" s="85" t="str">
        <f t="shared" ca="1" si="10"/>
        <v/>
      </c>
      <c r="BD36" s="85" t="str">
        <f t="shared" ca="1" si="11"/>
        <v/>
      </c>
      <c r="BE36" s="85" t="str">
        <f t="shared" ca="1" si="12"/>
        <v/>
      </c>
      <c r="BF36" s="85" t="str">
        <f t="shared" ca="1" si="13"/>
        <v/>
      </c>
      <c r="BG36" s="85" t="str">
        <f t="shared" ca="1" si="14"/>
        <v/>
      </c>
      <c r="BH36" s="85" t="str">
        <f t="shared" ca="1" si="15"/>
        <v/>
      </c>
      <c r="BI36" s="85" t="str">
        <f t="shared" ca="1" si="16"/>
        <v/>
      </c>
      <c r="BJ36" s="85" t="str">
        <f t="shared" ca="1" si="17"/>
        <v/>
      </c>
      <c r="BK36" s="85" t="str">
        <f t="shared" ca="1" si="18"/>
        <v/>
      </c>
      <c r="BL36" s="85" t="str">
        <f t="shared" ca="1" si="19"/>
        <v/>
      </c>
      <c r="BM36" s="85" t="str">
        <f t="shared" ca="1" si="20"/>
        <v/>
      </c>
      <c r="BN36" s="85" t="str">
        <f t="shared" ca="1" si="21"/>
        <v/>
      </c>
      <c r="BO36" s="85" t="str">
        <f t="shared" ca="1" si="22"/>
        <v/>
      </c>
      <c r="BP36" s="85" t="str">
        <f t="shared" ca="1" si="23"/>
        <v/>
      </c>
      <c r="BQ36" s="85"/>
      <c r="BR36" s="85"/>
    </row>
    <row r="37" spans="1:70">
      <c r="A37" t="str">
        <f>+MasterData!F37</f>
        <v>f</v>
      </c>
      <c r="B37" s="113" t="str">
        <f>+MasterData!B37</f>
        <v>DayD</v>
      </c>
      <c r="C37" s="141" t="str">
        <f>+MasterData!C37</f>
        <v>Day, Deborah</v>
      </c>
      <c r="D37" s="19" t="str">
        <f>+MasterData!P37</f>
        <v>Deborah Day</v>
      </c>
      <c r="E37" s="132">
        <f t="shared" ca="1" si="41"/>
        <v>0</v>
      </c>
      <c r="F37" s="114">
        <f t="shared" ca="1" si="41"/>
        <v>0</v>
      </c>
      <c r="G37" s="114">
        <f t="shared" ca="1" si="41"/>
        <v>0</v>
      </c>
      <c r="H37" s="114">
        <f t="shared" ca="1" si="41"/>
        <v>0</v>
      </c>
      <c r="I37" s="114">
        <f t="shared" ca="1" si="41"/>
        <v>0</v>
      </c>
      <c r="J37" s="114">
        <f t="shared" ca="1" si="41"/>
        <v>0</v>
      </c>
      <c r="K37" s="114">
        <f t="shared" ca="1" si="41"/>
        <v>0</v>
      </c>
      <c r="L37" s="114">
        <f t="shared" ca="1" si="41"/>
        <v>0</v>
      </c>
      <c r="M37" s="114">
        <f t="shared" ca="1" si="41"/>
        <v>0</v>
      </c>
      <c r="N37" s="114">
        <f t="shared" ca="1" si="41"/>
        <v>0</v>
      </c>
      <c r="O37" s="114">
        <f t="shared" ca="1" si="42"/>
        <v>0</v>
      </c>
      <c r="P37" s="114">
        <f t="shared" ca="1" si="42"/>
        <v>0</v>
      </c>
      <c r="Q37" s="114">
        <f t="shared" ca="1" si="42"/>
        <v>0</v>
      </c>
      <c r="R37" s="114">
        <f t="shared" ca="1" si="42"/>
        <v>0</v>
      </c>
      <c r="S37" s="114">
        <f t="shared" ca="1" si="42"/>
        <v>0</v>
      </c>
      <c r="T37" s="114">
        <f t="shared" ca="1" si="42"/>
        <v>0</v>
      </c>
      <c r="U37" s="114">
        <f t="shared" ca="1" si="42"/>
        <v>0</v>
      </c>
      <c r="V37" s="114">
        <f t="shared" ca="1" si="42"/>
        <v>0</v>
      </c>
      <c r="W37" s="114">
        <f t="shared" ca="1" si="42"/>
        <v>0</v>
      </c>
      <c r="X37" s="114">
        <f t="shared" ca="1" si="42"/>
        <v>0</v>
      </c>
      <c r="Y37" s="230"/>
      <c r="Z37" s="132" t="str">
        <f t="shared" ca="1" si="24"/>
        <v/>
      </c>
      <c r="AA37" s="114" t="str">
        <f t="shared" ca="1" si="25"/>
        <v/>
      </c>
      <c r="AB37" s="135" t="str">
        <f t="shared" ca="1" si="26"/>
        <v/>
      </c>
      <c r="AC37" s="233">
        <f t="shared" ca="1" si="27"/>
        <v>0</v>
      </c>
      <c r="AD37" s="160">
        <f t="shared" ca="1" si="28"/>
        <v>0</v>
      </c>
      <c r="AE37" s="241">
        <f t="shared" ca="1" si="29"/>
        <v>0</v>
      </c>
      <c r="AF37" s="203">
        <f t="shared" ca="1" si="30"/>
        <v>0</v>
      </c>
      <c r="AG37" s="96"/>
      <c r="AH37" s="115" t="str">
        <f t="shared" ca="1" si="31"/>
        <v>No</v>
      </c>
      <c r="AI37" s="115" t="str">
        <f t="shared" ca="1" si="32"/>
        <v/>
      </c>
      <c r="AJ37" s="116" t="str">
        <f t="shared" ca="1" si="33"/>
        <v/>
      </c>
      <c r="AK37" s="116" t="str">
        <f t="shared" ca="1" si="34"/>
        <v/>
      </c>
      <c r="AL37" s="118" t="str">
        <f t="shared" ca="1" si="43"/>
        <v/>
      </c>
      <c r="AM37" s="118" t="str">
        <f t="shared" ca="1" si="43"/>
        <v/>
      </c>
      <c r="AN37" s="118" t="str">
        <f t="shared" ca="1" si="43"/>
        <v/>
      </c>
      <c r="AO37" s="118" t="str">
        <f t="shared" ca="1" si="35"/>
        <v/>
      </c>
      <c r="AP37" s="108"/>
      <c r="AR37" s="19">
        <f t="shared" si="6"/>
        <v>62</v>
      </c>
      <c r="AS37" s="18" t="str">
        <f t="shared" si="36"/>
        <v>Day, Deborah</v>
      </c>
      <c r="AT37" s="69" t="str">
        <f ca="1">IF(Z37="","",+HLOOKUP(Z37,$E37:$X$98,$AR37,FALSE))</f>
        <v/>
      </c>
      <c r="AU37" s="69" t="str">
        <f ca="1">IF(AA37="","",+HLOOKUP(AA37,$E37:$X$98,$AR37,FALSE))</f>
        <v/>
      </c>
      <c r="AV37" s="156" t="str">
        <f ca="1">IF(AB37="","",+HLOOKUP(AB37,$E37:$X$98,$AR37,FALSE))</f>
        <v/>
      </c>
      <c r="AX37" s="85" t="str">
        <f t="shared" ca="1" si="37"/>
        <v/>
      </c>
      <c r="AY37" s="85" t="str">
        <f t="shared" ca="1" si="38"/>
        <v/>
      </c>
      <c r="AZ37" s="85" t="str">
        <f t="shared" ca="1" si="7"/>
        <v/>
      </c>
      <c r="BA37" s="85" t="str">
        <f t="shared" ca="1" si="8"/>
        <v/>
      </c>
      <c r="BB37" s="85" t="str">
        <f t="shared" ca="1" si="9"/>
        <v/>
      </c>
      <c r="BC37" s="85" t="str">
        <f t="shared" ca="1" si="10"/>
        <v/>
      </c>
      <c r="BD37" s="85" t="str">
        <f t="shared" ca="1" si="11"/>
        <v/>
      </c>
      <c r="BE37" s="85" t="str">
        <f t="shared" ca="1" si="12"/>
        <v/>
      </c>
      <c r="BF37" s="85" t="str">
        <f t="shared" ca="1" si="13"/>
        <v/>
      </c>
      <c r="BG37" s="85" t="str">
        <f t="shared" ca="1" si="14"/>
        <v/>
      </c>
      <c r="BH37" s="85" t="str">
        <f t="shared" ca="1" si="15"/>
        <v/>
      </c>
      <c r="BI37" s="85" t="str">
        <f t="shared" ca="1" si="16"/>
        <v/>
      </c>
      <c r="BJ37" s="85" t="str">
        <f t="shared" ca="1" si="17"/>
        <v/>
      </c>
      <c r="BK37" s="85" t="str">
        <f t="shared" ca="1" si="18"/>
        <v/>
      </c>
      <c r="BL37" s="85" t="str">
        <f t="shared" ca="1" si="19"/>
        <v/>
      </c>
      <c r="BM37" s="85" t="str">
        <f t="shared" ca="1" si="20"/>
        <v/>
      </c>
      <c r="BN37" s="85" t="str">
        <f t="shared" ca="1" si="21"/>
        <v/>
      </c>
      <c r="BO37" s="85" t="str">
        <f t="shared" ca="1" si="22"/>
        <v/>
      </c>
      <c r="BP37" s="85" t="str">
        <f t="shared" ca="1" si="23"/>
        <v/>
      </c>
      <c r="BQ37" s="85"/>
      <c r="BR37" s="85"/>
    </row>
    <row r="38" spans="1:70">
      <c r="A38" t="str">
        <f>+MasterData!F38</f>
        <v>f</v>
      </c>
      <c r="B38" t="str">
        <f>+MasterData!B38</f>
        <v>DenJ</v>
      </c>
      <c r="C38" s="140" t="str">
        <f>+MasterData!C38</f>
        <v>Denyer, Jennifer</v>
      </c>
      <c r="D38" s="19" t="str">
        <f>+MasterData!P38</f>
        <v>Jennifer Denyer</v>
      </c>
      <c r="E38" s="131">
        <f t="shared" ca="1" si="41"/>
        <v>0</v>
      </c>
      <c r="F38" s="47">
        <f t="shared" ca="1" si="41"/>
        <v>50.156999999999996</v>
      </c>
      <c r="G38" s="47">
        <f t="shared" ca="1" si="41"/>
        <v>0</v>
      </c>
      <c r="H38" s="47">
        <f t="shared" ca="1" si="41"/>
        <v>0</v>
      </c>
      <c r="I38" s="47">
        <f t="shared" ca="1" si="41"/>
        <v>0</v>
      </c>
      <c r="J38" s="47">
        <f t="shared" ca="1" si="41"/>
        <v>0</v>
      </c>
      <c r="K38" s="47">
        <f t="shared" ca="1" si="41"/>
        <v>0</v>
      </c>
      <c r="L38" s="47">
        <f t="shared" ca="1" si="41"/>
        <v>0</v>
      </c>
      <c r="M38" s="47">
        <f t="shared" ca="1" si="41"/>
        <v>0</v>
      </c>
      <c r="N38" s="47">
        <f t="shared" ca="1" si="41"/>
        <v>0</v>
      </c>
      <c r="O38" s="47">
        <f t="shared" ca="1" si="42"/>
        <v>0</v>
      </c>
      <c r="P38" s="47">
        <f t="shared" ca="1" si="42"/>
        <v>0</v>
      </c>
      <c r="Q38" s="47">
        <f t="shared" ca="1" si="42"/>
        <v>0</v>
      </c>
      <c r="R38" s="47">
        <f t="shared" ca="1" si="42"/>
        <v>0</v>
      </c>
      <c r="S38" s="47">
        <f t="shared" ca="1" si="42"/>
        <v>0</v>
      </c>
      <c r="T38" s="47">
        <f t="shared" ca="1" si="42"/>
        <v>0</v>
      </c>
      <c r="U38" s="47">
        <f t="shared" ca="1" si="42"/>
        <v>0</v>
      </c>
      <c r="V38" s="47">
        <f t="shared" ca="1" si="42"/>
        <v>0</v>
      </c>
      <c r="W38" s="47">
        <f t="shared" ca="1" si="42"/>
        <v>0</v>
      </c>
      <c r="X38" s="47">
        <f t="shared" ca="1" si="42"/>
        <v>0</v>
      </c>
      <c r="Y38" s="70"/>
      <c r="Z38" s="131" t="str">
        <f t="shared" ca="1" si="24"/>
        <v/>
      </c>
      <c r="AA38" s="47" t="str">
        <f t="shared" ca="1" si="25"/>
        <v/>
      </c>
      <c r="AB38" s="134" t="str">
        <f t="shared" ca="1" si="26"/>
        <v/>
      </c>
      <c r="AC38" s="138">
        <f t="shared" ca="1" si="27"/>
        <v>0</v>
      </c>
      <c r="AD38" s="159">
        <f t="shared" ca="1" si="28"/>
        <v>0</v>
      </c>
      <c r="AE38" s="240">
        <f t="shared" ca="1" si="29"/>
        <v>0</v>
      </c>
      <c r="AF38" s="202">
        <f t="shared" ca="1" si="30"/>
        <v>0</v>
      </c>
      <c r="AG38" s="123"/>
      <c r="AH38" s="109" t="str">
        <f t="shared" ca="1" si="31"/>
        <v>No</v>
      </c>
      <c r="AI38" s="109" t="str">
        <f t="shared" ca="1" si="32"/>
        <v/>
      </c>
      <c r="AJ38" s="110" t="str">
        <f t="shared" ca="1" si="33"/>
        <v/>
      </c>
      <c r="AK38" s="110" t="str">
        <f t="shared" ca="1" si="34"/>
        <v/>
      </c>
      <c r="AL38" s="108" t="str">
        <f t="shared" ca="1" si="43"/>
        <v/>
      </c>
      <c r="AM38" s="108" t="str">
        <f t="shared" ca="1" si="43"/>
        <v/>
      </c>
      <c r="AN38" s="108" t="str">
        <f t="shared" ca="1" si="43"/>
        <v/>
      </c>
      <c r="AO38" s="108" t="str">
        <f t="shared" ca="1" si="35"/>
        <v/>
      </c>
      <c r="AP38" s="108"/>
      <c r="AR38" s="19">
        <f t="shared" si="6"/>
        <v>61</v>
      </c>
      <c r="AS38" s="18" t="str">
        <f t="shared" si="36"/>
        <v>Denyer, Jennifer</v>
      </c>
      <c r="AT38" s="69" t="str">
        <f ca="1">IF(Z38="","",+HLOOKUP(Z38,$E38:$X$98,$AR38,FALSE))</f>
        <v/>
      </c>
      <c r="AU38" s="69" t="str">
        <f ca="1">IF(AA38="","",+HLOOKUP(AA38,$E38:$X$98,$AR38,FALSE))</f>
        <v/>
      </c>
      <c r="AV38" s="156" t="str">
        <f ca="1">IF(AB38="","",+HLOOKUP(AB38,$E38:$X$98,$AR38,FALSE))</f>
        <v/>
      </c>
      <c r="AX38" s="85" t="str">
        <f t="shared" ca="1" si="37"/>
        <v/>
      </c>
      <c r="AY38" s="85">
        <f t="shared" ca="1" si="38"/>
        <v>50.156999999999996</v>
      </c>
      <c r="AZ38" s="85" t="str">
        <f t="shared" ca="1" si="7"/>
        <v/>
      </c>
      <c r="BA38" s="85" t="str">
        <f t="shared" ca="1" si="8"/>
        <v/>
      </c>
      <c r="BB38" s="85" t="str">
        <f t="shared" ca="1" si="9"/>
        <v/>
      </c>
      <c r="BC38" s="85" t="str">
        <f t="shared" ca="1" si="10"/>
        <v/>
      </c>
      <c r="BD38" s="85" t="str">
        <f t="shared" ca="1" si="11"/>
        <v/>
      </c>
      <c r="BE38" s="85" t="str">
        <f t="shared" ca="1" si="12"/>
        <v/>
      </c>
      <c r="BF38" s="85" t="str">
        <f t="shared" ca="1" si="13"/>
        <v/>
      </c>
      <c r="BG38" s="85" t="str">
        <f t="shared" ca="1" si="14"/>
        <v/>
      </c>
      <c r="BH38" s="85" t="str">
        <f t="shared" ca="1" si="15"/>
        <v/>
      </c>
      <c r="BI38" s="85" t="str">
        <f t="shared" ca="1" si="16"/>
        <v/>
      </c>
      <c r="BJ38" s="85" t="str">
        <f t="shared" ca="1" si="17"/>
        <v/>
      </c>
      <c r="BK38" s="85" t="str">
        <f t="shared" ca="1" si="18"/>
        <v/>
      </c>
      <c r="BL38" s="85" t="str">
        <f t="shared" ca="1" si="19"/>
        <v/>
      </c>
      <c r="BM38" s="85" t="str">
        <f t="shared" ca="1" si="20"/>
        <v/>
      </c>
      <c r="BN38" s="85" t="str">
        <f t="shared" ca="1" si="21"/>
        <v/>
      </c>
      <c r="BO38" s="85" t="str">
        <f t="shared" ca="1" si="22"/>
        <v/>
      </c>
      <c r="BP38" s="85" t="str">
        <f t="shared" ca="1" si="23"/>
        <v/>
      </c>
      <c r="BQ38" s="85"/>
      <c r="BR38" s="85"/>
    </row>
    <row r="39" spans="1:70">
      <c r="A39" t="str">
        <f>+MasterData!F39</f>
        <v>f</v>
      </c>
      <c r="B39" t="str">
        <f>+MasterData!B39</f>
        <v>DenJ1</v>
      </c>
      <c r="C39" s="140" t="str">
        <f>+MasterData!C39</f>
        <v>Denyer, Justine</v>
      </c>
      <c r="D39" s="19" t="str">
        <f>+MasterData!P39</f>
        <v>Justine Denyer</v>
      </c>
      <c r="E39" s="131">
        <f t="shared" ca="1" si="41"/>
        <v>0</v>
      </c>
      <c r="F39" s="47">
        <f t="shared" ca="1" si="41"/>
        <v>0</v>
      </c>
      <c r="G39" s="47">
        <f t="shared" ca="1" si="41"/>
        <v>0</v>
      </c>
      <c r="H39" s="47">
        <f t="shared" ca="1" si="41"/>
        <v>0</v>
      </c>
      <c r="I39" s="47">
        <f t="shared" ca="1" si="41"/>
        <v>0</v>
      </c>
      <c r="J39" s="47">
        <f t="shared" ca="1" si="41"/>
        <v>0</v>
      </c>
      <c r="K39" s="47">
        <f t="shared" ca="1" si="41"/>
        <v>0</v>
      </c>
      <c r="L39" s="47">
        <f t="shared" ca="1" si="41"/>
        <v>0</v>
      </c>
      <c r="M39" s="47">
        <f t="shared" ca="1" si="41"/>
        <v>0</v>
      </c>
      <c r="N39" s="47">
        <f t="shared" ca="1" si="41"/>
        <v>0</v>
      </c>
      <c r="O39" s="47">
        <f t="shared" ca="1" si="42"/>
        <v>0</v>
      </c>
      <c r="P39" s="47">
        <f t="shared" ca="1" si="42"/>
        <v>0</v>
      </c>
      <c r="Q39" s="47">
        <f t="shared" ca="1" si="42"/>
        <v>0</v>
      </c>
      <c r="R39" s="47">
        <f t="shared" ca="1" si="42"/>
        <v>0</v>
      </c>
      <c r="S39" s="47">
        <f t="shared" ca="1" si="42"/>
        <v>0</v>
      </c>
      <c r="T39" s="47">
        <f t="shared" ca="1" si="42"/>
        <v>0</v>
      </c>
      <c r="U39" s="47">
        <f t="shared" ca="1" si="42"/>
        <v>0</v>
      </c>
      <c r="V39" s="47">
        <f t="shared" ca="1" si="42"/>
        <v>0</v>
      </c>
      <c r="W39" s="47">
        <f t="shared" ca="1" si="42"/>
        <v>0</v>
      </c>
      <c r="X39" s="47">
        <f t="shared" ca="1" si="42"/>
        <v>0</v>
      </c>
      <c r="Y39" s="70"/>
      <c r="Z39" s="131" t="str">
        <f t="shared" ca="1" si="24"/>
        <v/>
      </c>
      <c r="AA39" s="47" t="str">
        <f t="shared" ca="1" si="25"/>
        <v/>
      </c>
      <c r="AB39" s="134" t="str">
        <f t="shared" ca="1" si="26"/>
        <v/>
      </c>
      <c r="AC39" s="138">
        <f t="shared" ca="1" si="27"/>
        <v>0</v>
      </c>
      <c r="AD39" s="159">
        <f t="shared" ca="1" si="28"/>
        <v>0</v>
      </c>
      <c r="AE39" s="240">
        <f t="shared" ca="1" si="29"/>
        <v>0</v>
      </c>
      <c r="AF39" s="202">
        <f t="shared" ca="1" si="30"/>
        <v>0</v>
      </c>
      <c r="AG39" s="123"/>
      <c r="AH39" s="109" t="str">
        <f t="shared" ca="1" si="31"/>
        <v>No</v>
      </c>
      <c r="AI39" s="109" t="str">
        <f t="shared" ca="1" si="32"/>
        <v/>
      </c>
      <c r="AJ39" s="110" t="str">
        <f t="shared" ca="1" si="33"/>
        <v/>
      </c>
      <c r="AK39" s="110" t="str">
        <f t="shared" ca="1" si="34"/>
        <v/>
      </c>
      <c r="AL39" s="108" t="str">
        <f t="shared" ca="1" si="43"/>
        <v/>
      </c>
      <c r="AM39" s="108" t="str">
        <f t="shared" ca="1" si="43"/>
        <v/>
      </c>
      <c r="AN39" s="108" t="str">
        <f t="shared" ca="1" si="43"/>
        <v/>
      </c>
      <c r="AO39" s="108" t="str">
        <f t="shared" ca="1" si="35"/>
        <v/>
      </c>
      <c r="AP39" s="108"/>
      <c r="AR39" s="19">
        <f t="shared" si="6"/>
        <v>60</v>
      </c>
      <c r="AS39" s="18" t="str">
        <f t="shared" si="36"/>
        <v>Denyer, Justine</v>
      </c>
      <c r="AT39" s="69" t="str">
        <f ca="1">IF(Z39="","",+HLOOKUP(Z39,$E39:$X$98,$AR39,FALSE))</f>
        <v/>
      </c>
      <c r="AU39" s="69" t="str">
        <f ca="1">IF(AA39="","",+HLOOKUP(AA39,$E39:$X$98,$AR39,FALSE))</f>
        <v/>
      </c>
      <c r="AV39" s="156" t="str">
        <f ca="1">IF(AB39="","",+HLOOKUP(AB39,$E39:$X$98,$AR39,FALSE))</f>
        <v/>
      </c>
      <c r="AX39" s="85" t="str">
        <f t="shared" ca="1" si="37"/>
        <v/>
      </c>
      <c r="AY39" s="85" t="str">
        <f t="shared" ca="1" si="38"/>
        <v/>
      </c>
      <c r="AZ39" s="85" t="str">
        <f t="shared" ca="1" si="7"/>
        <v/>
      </c>
      <c r="BA39" s="85" t="str">
        <f t="shared" ca="1" si="8"/>
        <v/>
      </c>
      <c r="BB39" s="85" t="str">
        <f t="shared" ca="1" si="9"/>
        <v/>
      </c>
      <c r="BC39" s="85" t="str">
        <f t="shared" ca="1" si="10"/>
        <v/>
      </c>
      <c r="BD39" s="85" t="str">
        <f t="shared" ca="1" si="11"/>
        <v/>
      </c>
      <c r="BE39" s="85" t="str">
        <f t="shared" ca="1" si="12"/>
        <v/>
      </c>
      <c r="BF39" s="85" t="str">
        <f t="shared" ca="1" si="13"/>
        <v/>
      </c>
      <c r="BG39" s="85" t="str">
        <f t="shared" ca="1" si="14"/>
        <v/>
      </c>
      <c r="BH39" s="85" t="str">
        <f t="shared" ca="1" si="15"/>
        <v/>
      </c>
      <c r="BI39" s="85" t="str">
        <f t="shared" ca="1" si="16"/>
        <v/>
      </c>
      <c r="BJ39" s="85" t="str">
        <f t="shared" ca="1" si="17"/>
        <v/>
      </c>
      <c r="BK39" s="85" t="str">
        <f t="shared" ca="1" si="18"/>
        <v/>
      </c>
      <c r="BL39" s="85" t="str">
        <f t="shared" ca="1" si="19"/>
        <v/>
      </c>
      <c r="BM39" s="85" t="str">
        <f t="shared" ca="1" si="20"/>
        <v/>
      </c>
      <c r="BN39" s="85" t="str">
        <f t="shared" ca="1" si="21"/>
        <v/>
      </c>
      <c r="BO39" s="85" t="str">
        <f t="shared" ca="1" si="22"/>
        <v/>
      </c>
      <c r="BP39" s="85" t="str">
        <f t="shared" ca="1" si="23"/>
        <v/>
      </c>
      <c r="BQ39" s="85"/>
      <c r="BR39" s="85"/>
    </row>
    <row r="40" spans="1:70">
      <c r="A40" t="str">
        <f>+MasterData!F40</f>
        <v>m</v>
      </c>
      <c r="B40" s="113" t="str">
        <f>+MasterData!B40</f>
        <v>EssM</v>
      </c>
      <c r="C40" s="141" t="str">
        <f>+MasterData!C40</f>
        <v>Essex, Mike</v>
      </c>
      <c r="D40" s="19" t="str">
        <f>+MasterData!P40</f>
        <v>Mike Essex</v>
      </c>
      <c r="E40" s="132">
        <f t="shared" ca="1" si="41"/>
        <v>53.655000000000001</v>
      </c>
      <c r="F40" s="114">
        <f t="shared" ca="1" si="41"/>
        <v>0</v>
      </c>
      <c r="G40" s="114">
        <f t="shared" ca="1" si="41"/>
        <v>0</v>
      </c>
      <c r="H40" s="114">
        <f t="shared" ca="1" si="41"/>
        <v>0</v>
      </c>
      <c r="I40" s="114">
        <f t="shared" ca="1" si="41"/>
        <v>0</v>
      </c>
      <c r="J40" s="114">
        <f t="shared" ca="1" si="41"/>
        <v>0</v>
      </c>
      <c r="K40" s="114">
        <f t="shared" ca="1" si="41"/>
        <v>0</v>
      </c>
      <c r="L40" s="114">
        <f t="shared" ca="1" si="41"/>
        <v>0</v>
      </c>
      <c r="M40" s="114">
        <f t="shared" ca="1" si="41"/>
        <v>0</v>
      </c>
      <c r="N40" s="114">
        <f t="shared" ca="1" si="41"/>
        <v>0</v>
      </c>
      <c r="O40" s="114">
        <f t="shared" ca="1" si="42"/>
        <v>0</v>
      </c>
      <c r="P40" s="114">
        <f t="shared" ca="1" si="42"/>
        <v>0</v>
      </c>
      <c r="Q40" s="114">
        <f t="shared" ca="1" si="42"/>
        <v>0</v>
      </c>
      <c r="R40" s="114">
        <f t="shared" ca="1" si="42"/>
        <v>0</v>
      </c>
      <c r="S40" s="114">
        <f t="shared" ca="1" si="42"/>
        <v>0</v>
      </c>
      <c r="T40" s="114">
        <f t="shared" ca="1" si="42"/>
        <v>0</v>
      </c>
      <c r="U40" s="114">
        <f t="shared" ca="1" si="42"/>
        <v>0</v>
      </c>
      <c r="V40" s="114">
        <f t="shared" ca="1" si="42"/>
        <v>0</v>
      </c>
      <c r="W40" s="114">
        <f t="shared" ca="1" si="42"/>
        <v>0</v>
      </c>
      <c r="X40" s="114">
        <f t="shared" ca="1" si="42"/>
        <v>0</v>
      </c>
      <c r="Y40" s="230"/>
      <c r="Z40" s="132" t="str">
        <f t="shared" ca="1" si="24"/>
        <v/>
      </c>
      <c r="AA40" s="114" t="str">
        <f t="shared" ca="1" si="25"/>
        <v/>
      </c>
      <c r="AB40" s="135" t="str">
        <f t="shared" ca="1" si="26"/>
        <v/>
      </c>
      <c r="AC40" s="233">
        <f t="shared" ca="1" si="27"/>
        <v>0</v>
      </c>
      <c r="AD40" s="160">
        <f t="shared" ca="1" si="28"/>
        <v>0</v>
      </c>
      <c r="AE40" s="241">
        <f t="shared" ca="1" si="29"/>
        <v>0</v>
      </c>
      <c r="AF40" s="203">
        <f t="shared" ca="1" si="30"/>
        <v>0</v>
      </c>
      <c r="AG40" s="96"/>
      <c r="AH40" s="115" t="str">
        <f t="shared" ca="1" si="31"/>
        <v>No</v>
      </c>
      <c r="AI40" s="115" t="str">
        <f t="shared" ca="1" si="32"/>
        <v/>
      </c>
      <c r="AJ40" s="116" t="str">
        <f t="shared" ca="1" si="33"/>
        <v/>
      </c>
      <c r="AK40" s="116" t="str">
        <f t="shared" ca="1" si="34"/>
        <v/>
      </c>
      <c r="AL40" s="118" t="str">
        <f t="shared" ca="1" si="43"/>
        <v/>
      </c>
      <c r="AM40" s="118" t="str">
        <f t="shared" ca="1" si="43"/>
        <v/>
      </c>
      <c r="AN40" s="118" t="str">
        <f t="shared" ca="1" si="43"/>
        <v/>
      </c>
      <c r="AO40" s="118" t="str">
        <f t="shared" ca="1" si="35"/>
        <v/>
      </c>
      <c r="AP40" s="108"/>
      <c r="AR40" s="19">
        <f t="shared" si="6"/>
        <v>59</v>
      </c>
      <c r="AS40" s="18" t="str">
        <f t="shared" si="36"/>
        <v>Essex, Mike</v>
      </c>
      <c r="AT40" s="69" t="str">
        <f ca="1">IF(Z40="","",+HLOOKUP(Z40,$E40:$X$98,$AR40,FALSE))</f>
        <v/>
      </c>
      <c r="AU40" s="69" t="str">
        <f ca="1">IF(AA40="","",+HLOOKUP(AA40,$E40:$X$98,$AR40,FALSE))</f>
        <v/>
      </c>
      <c r="AV40" s="156" t="str">
        <f ca="1">IF(AB40="","",+HLOOKUP(AB40,$E40:$X$98,$AR40,FALSE))</f>
        <v/>
      </c>
      <c r="AX40" s="85">
        <f t="shared" ca="1" si="37"/>
        <v>53.655000000000001</v>
      </c>
      <c r="AY40" s="85" t="str">
        <f t="shared" ca="1" si="38"/>
        <v/>
      </c>
      <c r="AZ40" s="85" t="str">
        <f t="shared" ca="1" si="7"/>
        <v/>
      </c>
      <c r="BA40" s="85" t="str">
        <f t="shared" ca="1" si="8"/>
        <v/>
      </c>
      <c r="BB40" s="85" t="str">
        <f t="shared" ca="1" si="9"/>
        <v/>
      </c>
      <c r="BC40" s="85" t="str">
        <f t="shared" ca="1" si="10"/>
        <v/>
      </c>
      <c r="BD40" s="85" t="str">
        <f t="shared" ca="1" si="11"/>
        <v/>
      </c>
      <c r="BE40" s="85" t="str">
        <f t="shared" ca="1" si="12"/>
        <v/>
      </c>
      <c r="BF40" s="85" t="str">
        <f t="shared" ca="1" si="13"/>
        <v/>
      </c>
      <c r="BG40" s="85" t="str">
        <f t="shared" ca="1" si="14"/>
        <v/>
      </c>
      <c r="BH40" s="85" t="str">
        <f t="shared" ca="1" si="15"/>
        <v/>
      </c>
      <c r="BI40" s="85" t="str">
        <f t="shared" ca="1" si="16"/>
        <v/>
      </c>
      <c r="BJ40" s="85" t="str">
        <f t="shared" ca="1" si="17"/>
        <v/>
      </c>
      <c r="BK40" s="85" t="str">
        <f t="shared" ca="1" si="18"/>
        <v/>
      </c>
      <c r="BL40" s="85" t="str">
        <f t="shared" ca="1" si="19"/>
        <v/>
      </c>
      <c r="BM40" s="85" t="str">
        <f t="shared" ca="1" si="20"/>
        <v/>
      </c>
      <c r="BN40" s="85" t="str">
        <f t="shared" ca="1" si="21"/>
        <v/>
      </c>
      <c r="BO40" s="85" t="str">
        <f t="shared" ca="1" si="22"/>
        <v/>
      </c>
      <c r="BP40" s="85" t="str">
        <f t="shared" ca="1" si="23"/>
        <v/>
      </c>
      <c r="BQ40" s="85"/>
      <c r="BR40" s="85"/>
    </row>
    <row r="41" spans="1:70">
      <c r="A41" t="str">
        <f>+MasterData!F41</f>
        <v>f</v>
      </c>
      <c r="B41" t="str">
        <f>+MasterData!B41</f>
        <v>FilA</v>
      </c>
      <c r="C41" s="140" t="str">
        <f>+MasterData!C41</f>
        <v>Filsell, Abbey</v>
      </c>
      <c r="D41" s="19" t="str">
        <f>+MasterData!P41</f>
        <v>Abbey Filsell</v>
      </c>
      <c r="E41" s="131">
        <f t="shared" ref="E41:N50" ca="1" si="44">ROUND(IF(ISERROR(INDEX(INDIRECT(E$101),MATCH($B41,INDIRECT(E$102),0),14)),0,INDEX(INDIRECT(E$101),MATCH($B41,INDIRECT(E$102),0),14)),3)</f>
        <v>0</v>
      </c>
      <c r="F41" s="47">
        <f t="shared" ca="1" si="44"/>
        <v>0</v>
      </c>
      <c r="G41" s="47">
        <f t="shared" ca="1" si="44"/>
        <v>0</v>
      </c>
      <c r="H41" s="47">
        <f t="shared" ca="1" si="44"/>
        <v>0</v>
      </c>
      <c r="I41" s="47">
        <f t="shared" ca="1" si="44"/>
        <v>0</v>
      </c>
      <c r="J41" s="47">
        <f t="shared" ca="1" si="44"/>
        <v>0</v>
      </c>
      <c r="K41" s="47">
        <f t="shared" ca="1" si="44"/>
        <v>0</v>
      </c>
      <c r="L41" s="47">
        <f t="shared" ca="1" si="44"/>
        <v>0</v>
      </c>
      <c r="M41" s="47">
        <f t="shared" ca="1" si="44"/>
        <v>0</v>
      </c>
      <c r="N41" s="47">
        <f t="shared" ca="1" si="44"/>
        <v>0</v>
      </c>
      <c r="O41" s="47">
        <f t="shared" ref="O41:X50" ca="1" si="45">ROUND(IF(ISERROR(INDEX(INDIRECT(O$101),MATCH($B41,INDIRECT(O$102),0),14)),0,INDEX(INDIRECT(O$101),MATCH($B41,INDIRECT(O$102),0),14)),3)</f>
        <v>0</v>
      </c>
      <c r="P41" s="47">
        <f t="shared" ca="1" si="45"/>
        <v>0</v>
      </c>
      <c r="Q41" s="47">
        <f t="shared" ca="1" si="45"/>
        <v>0</v>
      </c>
      <c r="R41" s="47">
        <f t="shared" ca="1" si="45"/>
        <v>0</v>
      </c>
      <c r="S41" s="47">
        <f t="shared" ca="1" si="45"/>
        <v>0</v>
      </c>
      <c r="T41" s="47">
        <f t="shared" ca="1" si="45"/>
        <v>0</v>
      </c>
      <c r="U41" s="47">
        <f t="shared" ca="1" si="45"/>
        <v>0</v>
      </c>
      <c r="V41" s="47">
        <f t="shared" ca="1" si="45"/>
        <v>0</v>
      </c>
      <c r="W41" s="47">
        <f t="shared" ca="1" si="45"/>
        <v>0</v>
      </c>
      <c r="X41" s="47">
        <f t="shared" ca="1" si="45"/>
        <v>0</v>
      </c>
      <c r="Y41" s="70"/>
      <c r="Z41" s="131" t="str">
        <f t="shared" ca="1" si="24"/>
        <v/>
      </c>
      <c r="AA41" s="47" t="str">
        <f t="shared" ca="1" si="25"/>
        <v/>
      </c>
      <c r="AB41" s="134" t="str">
        <f t="shared" ca="1" si="26"/>
        <v/>
      </c>
      <c r="AC41" s="138">
        <f t="shared" ca="1" si="27"/>
        <v>0</v>
      </c>
      <c r="AD41" s="159">
        <f t="shared" ca="1" si="28"/>
        <v>0</v>
      </c>
      <c r="AE41" s="240">
        <f t="shared" ca="1" si="29"/>
        <v>0</v>
      </c>
      <c r="AF41" s="202">
        <f t="shared" ca="1" si="30"/>
        <v>0</v>
      </c>
      <c r="AG41" s="123"/>
      <c r="AH41" s="109" t="str">
        <f t="shared" ca="1" si="31"/>
        <v>No</v>
      </c>
      <c r="AI41" s="109" t="str">
        <f t="shared" ca="1" si="32"/>
        <v/>
      </c>
      <c r="AJ41" s="110" t="str">
        <f t="shared" ca="1" si="33"/>
        <v/>
      </c>
      <c r="AK41" s="110" t="str">
        <f t="shared" ca="1" si="34"/>
        <v/>
      </c>
      <c r="AL41" s="108" t="str">
        <f t="shared" ca="1" si="43"/>
        <v/>
      </c>
      <c r="AM41" s="108" t="str">
        <f t="shared" ca="1" si="43"/>
        <v/>
      </c>
      <c r="AN41" s="108" t="str">
        <f t="shared" ca="1" si="43"/>
        <v/>
      </c>
      <c r="AO41" s="108" t="str">
        <f t="shared" ca="1" si="35"/>
        <v/>
      </c>
      <c r="AP41" s="108"/>
      <c r="AR41" s="19">
        <f t="shared" si="6"/>
        <v>58</v>
      </c>
      <c r="AS41" s="18" t="str">
        <f t="shared" si="36"/>
        <v>Filsell, Abbey</v>
      </c>
      <c r="AT41" s="69" t="str">
        <f ca="1">IF(Z41="","",+HLOOKUP(Z41,$E41:$X$98,$AR41,FALSE))</f>
        <v/>
      </c>
      <c r="AU41" s="69" t="str">
        <f ca="1">IF(AA41="","",+HLOOKUP(AA41,$E41:$X$98,$AR41,FALSE))</f>
        <v/>
      </c>
      <c r="AV41" s="156" t="str">
        <f ca="1">IF(AB41="","",+HLOOKUP(AB41,$E41:$X$98,$AR41,FALSE))</f>
        <v/>
      </c>
      <c r="AX41" s="85" t="str">
        <f t="shared" ca="1" si="37"/>
        <v/>
      </c>
      <c r="AY41" s="85" t="str">
        <f t="shared" ca="1" si="38"/>
        <v/>
      </c>
      <c r="AZ41" s="85" t="str">
        <f t="shared" ca="1" si="7"/>
        <v/>
      </c>
      <c r="BA41" s="85" t="str">
        <f t="shared" ca="1" si="8"/>
        <v/>
      </c>
      <c r="BB41" s="85" t="str">
        <f t="shared" ca="1" si="9"/>
        <v/>
      </c>
      <c r="BC41" s="85" t="str">
        <f t="shared" ca="1" si="10"/>
        <v/>
      </c>
      <c r="BD41" s="85" t="str">
        <f t="shared" ca="1" si="11"/>
        <v/>
      </c>
      <c r="BE41" s="85" t="str">
        <f t="shared" ca="1" si="12"/>
        <v/>
      </c>
      <c r="BF41" s="85" t="str">
        <f t="shared" ca="1" si="13"/>
        <v/>
      </c>
      <c r="BG41" s="85" t="str">
        <f t="shared" ca="1" si="14"/>
        <v/>
      </c>
      <c r="BH41" s="85" t="str">
        <f t="shared" ca="1" si="15"/>
        <v/>
      </c>
      <c r="BI41" s="85" t="str">
        <f t="shared" ca="1" si="16"/>
        <v/>
      </c>
      <c r="BJ41" s="85" t="str">
        <f t="shared" ca="1" si="17"/>
        <v/>
      </c>
      <c r="BK41" s="85" t="str">
        <f t="shared" ca="1" si="18"/>
        <v/>
      </c>
      <c r="BL41" s="85" t="str">
        <f t="shared" ca="1" si="19"/>
        <v/>
      </c>
      <c r="BM41" s="85" t="str">
        <f t="shared" ca="1" si="20"/>
        <v/>
      </c>
      <c r="BN41" s="85" t="str">
        <f t="shared" ca="1" si="21"/>
        <v/>
      </c>
      <c r="BO41" s="85" t="str">
        <f t="shared" ca="1" si="22"/>
        <v/>
      </c>
      <c r="BP41" s="85" t="str">
        <f t="shared" ca="1" si="23"/>
        <v/>
      </c>
      <c r="BQ41" s="85"/>
      <c r="BR41" s="85"/>
    </row>
    <row r="42" spans="1:70">
      <c r="A42" t="str">
        <f>+MasterData!F42</f>
        <v>m</v>
      </c>
      <c r="B42" t="str">
        <f>+MasterData!B42</f>
        <v>GlaC</v>
      </c>
      <c r="C42" s="140" t="str">
        <f>+MasterData!C42</f>
        <v>Glanfield, Chris</v>
      </c>
      <c r="D42" s="19" t="str">
        <f>+MasterData!P42</f>
        <v>Chris Glanfield</v>
      </c>
      <c r="E42" s="131">
        <f t="shared" ca="1" si="44"/>
        <v>0</v>
      </c>
      <c r="F42" s="47">
        <f t="shared" ca="1" si="44"/>
        <v>0</v>
      </c>
      <c r="G42" s="47">
        <f t="shared" ca="1" si="44"/>
        <v>0</v>
      </c>
      <c r="H42" s="47">
        <f t="shared" ca="1" si="44"/>
        <v>0</v>
      </c>
      <c r="I42" s="47">
        <f t="shared" ca="1" si="44"/>
        <v>0</v>
      </c>
      <c r="J42" s="47">
        <f t="shared" ca="1" si="44"/>
        <v>0</v>
      </c>
      <c r="K42" s="47">
        <f t="shared" ca="1" si="44"/>
        <v>0</v>
      </c>
      <c r="L42" s="47">
        <f t="shared" ca="1" si="44"/>
        <v>0</v>
      </c>
      <c r="M42" s="47">
        <f t="shared" ca="1" si="44"/>
        <v>0</v>
      </c>
      <c r="N42" s="47">
        <f t="shared" ca="1" si="44"/>
        <v>0</v>
      </c>
      <c r="O42" s="47">
        <f t="shared" ca="1" si="45"/>
        <v>0</v>
      </c>
      <c r="P42" s="47">
        <f t="shared" ca="1" si="45"/>
        <v>0</v>
      </c>
      <c r="Q42" s="47">
        <f t="shared" ca="1" si="45"/>
        <v>0</v>
      </c>
      <c r="R42" s="47">
        <f t="shared" ca="1" si="45"/>
        <v>0</v>
      </c>
      <c r="S42" s="47">
        <f t="shared" ca="1" si="45"/>
        <v>0</v>
      </c>
      <c r="T42" s="47">
        <f t="shared" ca="1" si="45"/>
        <v>0</v>
      </c>
      <c r="U42" s="47">
        <f t="shared" ca="1" si="45"/>
        <v>0</v>
      </c>
      <c r="V42" s="47">
        <f t="shared" ca="1" si="45"/>
        <v>0</v>
      </c>
      <c r="W42" s="47">
        <f t="shared" ca="1" si="45"/>
        <v>0</v>
      </c>
      <c r="X42" s="47">
        <f t="shared" ca="1" si="45"/>
        <v>0</v>
      </c>
      <c r="Y42" s="70"/>
      <c r="Z42" s="131" t="str">
        <f t="shared" ca="1" si="24"/>
        <v/>
      </c>
      <c r="AA42" s="47" t="str">
        <f t="shared" ca="1" si="25"/>
        <v/>
      </c>
      <c r="AB42" s="134" t="str">
        <f t="shared" ca="1" si="26"/>
        <v/>
      </c>
      <c r="AC42" s="138">
        <f t="shared" ca="1" si="27"/>
        <v>0</v>
      </c>
      <c r="AD42" s="159">
        <f t="shared" ca="1" si="28"/>
        <v>0</v>
      </c>
      <c r="AE42" s="240">
        <f t="shared" ca="1" si="29"/>
        <v>0</v>
      </c>
      <c r="AF42" s="202">
        <f t="shared" ca="1" si="30"/>
        <v>0</v>
      </c>
      <c r="AG42" s="123"/>
      <c r="AH42" s="109" t="str">
        <f t="shared" ca="1" si="31"/>
        <v>No</v>
      </c>
      <c r="AI42" s="109" t="str">
        <f t="shared" ca="1" si="32"/>
        <v/>
      </c>
      <c r="AJ42" s="110" t="str">
        <f t="shared" ca="1" si="33"/>
        <v/>
      </c>
      <c r="AK42" s="110" t="str">
        <f t="shared" ca="1" si="34"/>
        <v/>
      </c>
      <c r="AL42" s="108" t="str">
        <f t="shared" ca="1" si="43"/>
        <v/>
      </c>
      <c r="AM42" s="108" t="str">
        <f t="shared" ca="1" si="43"/>
        <v/>
      </c>
      <c r="AN42" s="108" t="str">
        <f t="shared" ca="1" si="43"/>
        <v/>
      </c>
      <c r="AO42" s="108" t="str">
        <f t="shared" ca="1" si="35"/>
        <v/>
      </c>
      <c r="AP42" s="108"/>
      <c r="AR42" s="19">
        <f t="shared" si="6"/>
        <v>57</v>
      </c>
      <c r="AS42" s="18" t="str">
        <f t="shared" si="36"/>
        <v>Glanfield, Chris</v>
      </c>
      <c r="AT42" s="69" t="str">
        <f ca="1">IF(Z42="","",+HLOOKUP(Z42,$E42:$X$98,$AR42,FALSE))</f>
        <v/>
      </c>
      <c r="AU42" s="69" t="str">
        <f ca="1">IF(AA42="","",+HLOOKUP(AA42,$E42:$X$98,$AR42,FALSE))</f>
        <v/>
      </c>
      <c r="AV42" s="156" t="str">
        <f ca="1">IF(AB42="","",+HLOOKUP(AB42,$E42:$X$98,$AR42,FALSE))</f>
        <v/>
      </c>
      <c r="AX42" s="85" t="str">
        <f t="shared" ca="1" si="37"/>
        <v/>
      </c>
      <c r="AY42" s="85" t="str">
        <f t="shared" ca="1" si="38"/>
        <v/>
      </c>
      <c r="AZ42" s="85" t="str">
        <f t="shared" ca="1" si="7"/>
        <v/>
      </c>
      <c r="BA42" s="85" t="str">
        <f t="shared" ca="1" si="8"/>
        <v/>
      </c>
      <c r="BB42" s="85" t="str">
        <f t="shared" ca="1" si="9"/>
        <v/>
      </c>
      <c r="BC42" s="85" t="str">
        <f t="shared" ca="1" si="10"/>
        <v/>
      </c>
      <c r="BD42" s="85" t="str">
        <f t="shared" ca="1" si="11"/>
        <v/>
      </c>
      <c r="BE42" s="85" t="str">
        <f t="shared" ca="1" si="12"/>
        <v/>
      </c>
      <c r="BF42" s="85" t="str">
        <f t="shared" ca="1" si="13"/>
        <v/>
      </c>
      <c r="BG42" s="85" t="str">
        <f t="shared" ca="1" si="14"/>
        <v/>
      </c>
      <c r="BH42" s="85" t="str">
        <f t="shared" ca="1" si="15"/>
        <v/>
      </c>
      <c r="BI42" s="85" t="str">
        <f t="shared" ca="1" si="16"/>
        <v/>
      </c>
      <c r="BJ42" s="85" t="str">
        <f t="shared" ca="1" si="17"/>
        <v/>
      </c>
      <c r="BK42" s="85" t="str">
        <f t="shared" ca="1" si="18"/>
        <v/>
      </c>
      <c r="BL42" s="85" t="str">
        <f t="shared" ca="1" si="19"/>
        <v/>
      </c>
      <c r="BM42" s="85" t="str">
        <f t="shared" ca="1" si="20"/>
        <v/>
      </c>
      <c r="BN42" s="85" t="str">
        <f t="shared" ca="1" si="21"/>
        <v/>
      </c>
      <c r="BO42" s="85" t="str">
        <f t="shared" ca="1" si="22"/>
        <v/>
      </c>
      <c r="BP42" s="85" t="str">
        <f t="shared" ca="1" si="23"/>
        <v/>
      </c>
      <c r="BQ42" s="85"/>
      <c r="BR42" s="85"/>
    </row>
    <row r="43" spans="1:70">
      <c r="A43" t="str">
        <f>+MasterData!F43</f>
        <v>m</v>
      </c>
      <c r="B43" s="113" t="str">
        <f>+MasterData!B43</f>
        <v>GuyA</v>
      </c>
      <c r="C43" s="141" t="str">
        <f>+MasterData!C43</f>
        <v>Guy, Andy</v>
      </c>
      <c r="D43" s="19" t="str">
        <f>+MasterData!P43</f>
        <v>Andy Guy</v>
      </c>
      <c r="E43" s="132">
        <f t="shared" ca="1" si="44"/>
        <v>62.783999999999999</v>
      </c>
      <c r="F43" s="114">
        <f t="shared" ca="1" si="44"/>
        <v>0</v>
      </c>
      <c r="G43" s="114">
        <f t="shared" ca="1" si="44"/>
        <v>0</v>
      </c>
      <c r="H43" s="114">
        <f t="shared" ca="1" si="44"/>
        <v>0</v>
      </c>
      <c r="I43" s="114">
        <f t="shared" ca="1" si="44"/>
        <v>0</v>
      </c>
      <c r="J43" s="114">
        <f t="shared" ca="1" si="44"/>
        <v>0</v>
      </c>
      <c r="K43" s="114">
        <f t="shared" ca="1" si="44"/>
        <v>0</v>
      </c>
      <c r="L43" s="114">
        <f t="shared" ca="1" si="44"/>
        <v>0</v>
      </c>
      <c r="M43" s="114">
        <f t="shared" ca="1" si="44"/>
        <v>0</v>
      </c>
      <c r="N43" s="114">
        <f t="shared" ca="1" si="44"/>
        <v>0</v>
      </c>
      <c r="O43" s="114">
        <f t="shared" ca="1" si="45"/>
        <v>0</v>
      </c>
      <c r="P43" s="114">
        <f t="shared" ca="1" si="45"/>
        <v>0</v>
      </c>
      <c r="Q43" s="114">
        <f t="shared" ca="1" si="45"/>
        <v>0</v>
      </c>
      <c r="R43" s="114">
        <f t="shared" ca="1" si="45"/>
        <v>0</v>
      </c>
      <c r="S43" s="114">
        <f t="shared" ca="1" si="45"/>
        <v>0</v>
      </c>
      <c r="T43" s="114">
        <f t="shared" ca="1" si="45"/>
        <v>0</v>
      </c>
      <c r="U43" s="114">
        <f t="shared" ca="1" si="45"/>
        <v>0</v>
      </c>
      <c r="V43" s="114">
        <f t="shared" ca="1" si="45"/>
        <v>0</v>
      </c>
      <c r="W43" s="114">
        <f t="shared" ca="1" si="45"/>
        <v>0</v>
      </c>
      <c r="X43" s="114">
        <f t="shared" ca="1" si="45"/>
        <v>0</v>
      </c>
      <c r="Y43" s="230"/>
      <c r="Z43" s="132" t="str">
        <f t="shared" ref="Z43:AB44" ca="1" si="46">IF($AO43="Right 3",AL43,AK43)</f>
        <v/>
      </c>
      <c r="AA43" s="114" t="str">
        <f t="shared" ca="1" si="46"/>
        <v/>
      </c>
      <c r="AB43" s="135" t="str">
        <f t="shared" ca="1" si="46"/>
        <v/>
      </c>
      <c r="AC43" s="233">
        <f ca="1">IF(AJ43="Yes",SUM(Z43:AB43),0)</f>
        <v>0</v>
      </c>
      <c r="AD43" s="160">
        <f ca="1">IF(AJ43="Yes",1/((1/Z43+1/AA43+1/AB43))*3*3,0)</f>
        <v>0</v>
      </c>
      <c r="AE43" s="241">
        <f ca="1">IF(AC43=0,0,RANK(AC43,AC$11:AC$97))</f>
        <v>0</v>
      </c>
      <c r="AF43" s="203">
        <f ca="1">IF(AD43=0,0,RANK(AD43,AD$11:AD$97))</f>
        <v>0</v>
      </c>
      <c r="AG43" s="96"/>
      <c r="AH43" s="115" t="str">
        <f ca="1">IF(COUNTIF(E43:X43,"&gt;=0.1")&gt;=3,"Yes","No")</f>
        <v>No</v>
      </c>
      <c r="AI43" s="115" t="str">
        <f ca="1">IF(SUMPRODUCT($E$8:$X$8,E43:X43)=0,"","Yes")</f>
        <v/>
      </c>
      <c r="AJ43" s="116" t="str">
        <f ca="1">IF(AND(AH43="Yes",AI43="Yes"),"Yes","")</f>
        <v/>
      </c>
      <c r="AK43" s="116" t="str">
        <f ca="1">IF(AJ43="Yes",ROUND(MAX(E$8*E43,F$8*F43,G$8*G43,H$8*H43,I$8*I43,J$8*J43,K$8*K43,L$8*L43,M$8*M43,N$8*N43,O$8*O43,P$8*P43,Q$8*Q43,R$8*R43,S$8*S43,T$8*T43,U$8*U43,V$8*V43,W$8*W43,X$8*X43),3),"")</f>
        <v/>
      </c>
      <c r="AL43" s="118" t="str">
        <f t="shared" ca="1" si="43"/>
        <v/>
      </c>
      <c r="AM43" s="118" t="str">
        <f t="shared" ca="1" si="43"/>
        <v/>
      </c>
      <c r="AN43" s="118" t="str">
        <f t="shared" ca="1" si="43"/>
        <v/>
      </c>
      <c r="AO43" s="118" t="str">
        <f ca="1">+IF(AJ43="Yes",IF(OR(AK43=AL43,AK43=AM43,AK43=AN43),"Right 3","Left 3"),"")</f>
        <v/>
      </c>
      <c r="AP43" s="108"/>
      <c r="AR43" s="19">
        <f t="shared" si="6"/>
        <v>56</v>
      </c>
      <c r="AS43" s="18" t="str">
        <f>+C43</f>
        <v>Guy, Andy</v>
      </c>
      <c r="AT43" s="69" t="str">
        <f ca="1">IF(Z43="","",+HLOOKUP(Z43,$E43:$X$98,$AR43,FALSE))</f>
        <v/>
      </c>
      <c r="AU43" s="69" t="str">
        <f ca="1">IF(AA43="","",+HLOOKUP(AA43,$E43:$X$98,$AR43,FALSE))</f>
        <v/>
      </c>
      <c r="AV43" s="156" t="str">
        <f ca="1">IF(AB43="","",+HLOOKUP(AB43,$E43:$X$98,$AR43,FALSE))</f>
        <v/>
      </c>
      <c r="AX43" s="85">
        <f t="shared" ref="AX43:BG44" ca="1" si="47">+IF(E43=0,"",E43)</f>
        <v>62.783999999999999</v>
      </c>
      <c r="AY43" s="85" t="str">
        <f t="shared" ca="1" si="47"/>
        <v/>
      </c>
      <c r="AZ43" s="85" t="str">
        <f t="shared" ca="1" si="47"/>
        <v/>
      </c>
      <c r="BA43" s="85" t="str">
        <f t="shared" ca="1" si="47"/>
        <v/>
      </c>
      <c r="BB43" s="85" t="str">
        <f t="shared" ca="1" si="47"/>
        <v/>
      </c>
      <c r="BC43" s="85" t="str">
        <f t="shared" ca="1" si="47"/>
        <v/>
      </c>
      <c r="BD43" s="85" t="str">
        <f t="shared" ca="1" si="47"/>
        <v/>
      </c>
      <c r="BE43" s="85" t="str">
        <f t="shared" ca="1" si="47"/>
        <v/>
      </c>
      <c r="BF43" s="85" t="str">
        <f t="shared" ca="1" si="47"/>
        <v/>
      </c>
      <c r="BG43" s="85" t="str">
        <f t="shared" ca="1" si="47"/>
        <v/>
      </c>
      <c r="BH43" s="85" t="str">
        <f t="shared" ca="1" si="15"/>
        <v/>
      </c>
      <c r="BI43" s="85" t="str">
        <f t="shared" ca="1" si="16"/>
        <v/>
      </c>
      <c r="BJ43" s="85" t="str">
        <f t="shared" ca="1" si="17"/>
        <v/>
      </c>
      <c r="BK43" s="85" t="str">
        <f t="shared" ca="1" si="18"/>
        <v/>
      </c>
      <c r="BL43" s="85" t="str">
        <f t="shared" ca="1" si="19"/>
        <v/>
      </c>
      <c r="BM43" s="85" t="str">
        <f t="shared" ca="1" si="20"/>
        <v/>
      </c>
      <c r="BN43" s="85" t="str">
        <f t="shared" ca="1" si="21"/>
        <v/>
      </c>
      <c r="BO43" s="85" t="str">
        <f t="shared" ca="1" si="22"/>
        <v/>
      </c>
      <c r="BP43" s="85" t="str">
        <f t="shared" ca="1" si="23"/>
        <v/>
      </c>
      <c r="BQ43" s="85"/>
      <c r="BR43" s="85"/>
    </row>
    <row r="44" spans="1:70">
      <c r="A44" t="str">
        <f>+MasterData!F44</f>
        <v>m</v>
      </c>
      <c r="B44" t="str">
        <f>+MasterData!B44</f>
        <v>HarG</v>
      </c>
      <c r="C44" s="140" t="str">
        <f>+MasterData!C44</f>
        <v>Hart, Graham</v>
      </c>
      <c r="D44" s="19" t="str">
        <f>+MasterData!P44</f>
        <v>Graham Hart</v>
      </c>
      <c r="E44" s="131">
        <f t="shared" ca="1" si="44"/>
        <v>0</v>
      </c>
      <c r="F44" s="47">
        <f t="shared" ca="1" si="44"/>
        <v>0</v>
      </c>
      <c r="G44" s="47">
        <f t="shared" ca="1" si="44"/>
        <v>0</v>
      </c>
      <c r="H44" s="47">
        <f t="shared" ca="1" si="44"/>
        <v>0</v>
      </c>
      <c r="I44" s="47">
        <f t="shared" ca="1" si="44"/>
        <v>0</v>
      </c>
      <c r="J44" s="47">
        <f t="shared" ca="1" si="44"/>
        <v>0</v>
      </c>
      <c r="K44" s="47">
        <f t="shared" ca="1" si="44"/>
        <v>0</v>
      </c>
      <c r="L44" s="47">
        <f t="shared" ca="1" si="44"/>
        <v>0</v>
      </c>
      <c r="M44" s="47">
        <f t="shared" ca="1" si="44"/>
        <v>0</v>
      </c>
      <c r="N44" s="47">
        <f t="shared" ca="1" si="44"/>
        <v>0</v>
      </c>
      <c r="O44" s="47">
        <f t="shared" ca="1" si="45"/>
        <v>0</v>
      </c>
      <c r="P44" s="47">
        <f t="shared" ca="1" si="45"/>
        <v>0</v>
      </c>
      <c r="Q44" s="47">
        <f t="shared" ca="1" si="45"/>
        <v>0</v>
      </c>
      <c r="R44" s="47">
        <f t="shared" ca="1" si="45"/>
        <v>0</v>
      </c>
      <c r="S44" s="47">
        <f t="shared" ca="1" si="45"/>
        <v>0</v>
      </c>
      <c r="T44" s="47">
        <f t="shared" ca="1" si="45"/>
        <v>0</v>
      </c>
      <c r="U44" s="47">
        <f t="shared" ca="1" si="45"/>
        <v>0</v>
      </c>
      <c r="V44" s="47">
        <f t="shared" ca="1" si="45"/>
        <v>0</v>
      </c>
      <c r="W44" s="47">
        <f t="shared" ca="1" si="45"/>
        <v>0</v>
      </c>
      <c r="X44" s="47">
        <f t="shared" ca="1" si="45"/>
        <v>0</v>
      </c>
      <c r="Y44" s="70"/>
      <c r="Z44" s="131" t="str">
        <f t="shared" ca="1" si="46"/>
        <v/>
      </c>
      <c r="AA44" s="47" t="str">
        <f t="shared" ca="1" si="46"/>
        <v/>
      </c>
      <c r="AB44" s="134" t="str">
        <f t="shared" ca="1" si="46"/>
        <v/>
      </c>
      <c r="AC44" s="138">
        <f ca="1">IF(AJ44="Yes",SUM(Z44:AB44),0)</f>
        <v>0</v>
      </c>
      <c r="AD44" s="159">
        <f ca="1">IF(AJ44="Yes",1/((1/Z44+1/AA44+1/AB44))*3*3,0)</f>
        <v>0</v>
      </c>
      <c r="AE44" s="240">
        <f ca="1">IF(AC44=0,0,RANK(AC44,AC$11:AC$97))</f>
        <v>0</v>
      </c>
      <c r="AF44" s="202">
        <f ca="1">IF(AD44=0,0,RANK(AD44,AD$11:AD$97))</f>
        <v>0</v>
      </c>
      <c r="AG44" s="123"/>
      <c r="AH44" s="109" t="str">
        <f ca="1">IF(COUNTIF(E44:X44,"&gt;=0.1")&gt;=3,"Yes","No")</f>
        <v>No</v>
      </c>
      <c r="AI44" s="109" t="str">
        <f ca="1">IF(SUMPRODUCT($E$8:$X$8,E44:X44)=0,"","Yes")</f>
        <v/>
      </c>
      <c r="AJ44" s="110" t="str">
        <f ca="1">IF(AND(AH44="Yes",AI44="Yes"),"Yes","")</f>
        <v/>
      </c>
      <c r="AK44" s="110" t="str">
        <f ca="1">IF(AJ44="Yes",ROUND(MAX(E$8*E44,F$8*F44,G$8*G44,H$8*H44,I$8*I44,J$8*J44,K$8*K44,L$8*L44,M$8*M44,N$8*N44,O$8*O44,P$8*P44,Q$8*Q44,R$8*R44,S$8*S44,T$8*T44,U$8*U44,V$8*V44,W$8*W44,X$8*X44),3),"")</f>
        <v/>
      </c>
      <c r="AL44" s="108" t="str">
        <f t="shared" ca="1" si="43"/>
        <v/>
      </c>
      <c r="AM44" s="108" t="str">
        <f t="shared" ca="1" si="43"/>
        <v/>
      </c>
      <c r="AN44" s="108" t="str">
        <f t="shared" ca="1" si="43"/>
        <v/>
      </c>
      <c r="AO44" s="108" t="str">
        <f ca="1">+IF(AJ44="Yes",IF(OR(AK44=AL44,AK44=AM44,AK44=AN44),"Right 3","Left 3"),"")</f>
        <v/>
      </c>
      <c r="AP44" s="108"/>
      <c r="AR44" s="19">
        <f t="shared" si="6"/>
        <v>55</v>
      </c>
      <c r="AS44" s="18" t="str">
        <f>+C44</f>
        <v>Hart, Graham</v>
      </c>
      <c r="AT44" s="69" t="str">
        <f ca="1">IF(Z44="","",+HLOOKUP(Z44,$E44:$X$98,$AR44,FALSE))</f>
        <v/>
      </c>
      <c r="AU44" s="69" t="str">
        <f ca="1">IF(AA44="","",+HLOOKUP(AA44,$E44:$X$98,$AR44,FALSE))</f>
        <v/>
      </c>
      <c r="AV44" s="156" t="str">
        <f ca="1">IF(AB44="","",+HLOOKUP(AB44,$E44:$X$98,$AR44,FALSE))</f>
        <v/>
      </c>
      <c r="AX44" s="85" t="str">
        <f t="shared" ca="1" si="47"/>
        <v/>
      </c>
      <c r="AY44" s="85" t="str">
        <f t="shared" ca="1" si="47"/>
        <v/>
      </c>
      <c r="AZ44" s="85" t="str">
        <f t="shared" ca="1" si="47"/>
        <v/>
      </c>
      <c r="BA44" s="85" t="str">
        <f t="shared" ca="1" si="47"/>
        <v/>
      </c>
      <c r="BB44" s="85" t="str">
        <f t="shared" ca="1" si="47"/>
        <v/>
      </c>
      <c r="BC44" s="85" t="str">
        <f t="shared" ca="1" si="47"/>
        <v/>
      </c>
      <c r="BD44" s="85" t="str">
        <f t="shared" ca="1" si="47"/>
        <v/>
      </c>
      <c r="BE44" s="85" t="str">
        <f t="shared" ca="1" si="47"/>
        <v/>
      </c>
      <c r="BF44" s="85" t="str">
        <f t="shared" ca="1" si="47"/>
        <v/>
      </c>
      <c r="BG44" s="85" t="str">
        <f t="shared" ca="1" si="47"/>
        <v/>
      </c>
      <c r="BH44" s="85" t="str">
        <f t="shared" ca="1" si="15"/>
        <v/>
      </c>
      <c r="BI44" s="85" t="str">
        <f t="shared" ca="1" si="16"/>
        <v/>
      </c>
      <c r="BJ44" s="85" t="str">
        <f t="shared" ca="1" si="17"/>
        <v/>
      </c>
      <c r="BK44" s="85" t="str">
        <f t="shared" ca="1" si="18"/>
        <v/>
      </c>
      <c r="BL44" s="85" t="str">
        <f t="shared" ca="1" si="19"/>
        <v/>
      </c>
      <c r="BM44" s="85" t="str">
        <f t="shared" ca="1" si="20"/>
        <v/>
      </c>
      <c r="BN44" s="85" t="str">
        <f t="shared" ca="1" si="21"/>
        <v/>
      </c>
      <c r="BO44" s="85" t="str">
        <f t="shared" ca="1" si="22"/>
        <v/>
      </c>
      <c r="BP44" s="85" t="str">
        <f t="shared" ca="1" si="23"/>
        <v/>
      </c>
      <c r="BQ44" s="85"/>
      <c r="BR44" s="85"/>
    </row>
    <row r="45" spans="1:70">
      <c r="A45" t="str">
        <f>+MasterData!F45</f>
        <v>m</v>
      </c>
      <c r="B45" t="str">
        <f>+MasterData!B45</f>
        <v>HarP</v>
      </c>
      <c r="C45" s="140" t="str">
        <f>+MasterData!C45</f>
        <v>Hardaway, Phillip</v>
      </c>
      <c r="D45" s="19" t="str">
        <f>+MasterData!P45</f>
        <v>Phillip Hardaway</v>
      </c>
      <c r="E45" s="131">
        <f t="shared" ca="1" si="44"/>
        <v>0</v>
      </c>
      <c r="F45" s="47">
        <f t="shared" ca="1" si="44"/>
        <v>0</v>
      </c>
      <c r="G45" s="47">
        <f t="shared" ca="1" si="44"/>
        <v>0</v>
      </c>
      <c r="H45" s="47">
        <f t="shared" ca="1" si="44"/>
        <v>0</v>
      </c>
      <c r="I45" s="47">
        <f t="shared" ca="1" si="44"/>
        <v>0</v>
      </c>
      <c r="J45" s="47">
        <f t="shared" ca="1" si="44"/>
        <v>0</v>
      </c>
      <c r="K45" s="47">
        <f t="shared" ca="1" si="44"/>
        <v>0</v>
      </c>
      <c r="L45" s="47">
        <f t="shared" ca="1" si="44"/>
        <v>0</v>
      </c>
      <c r="M45" s="47">
        <f t="shared" ca="1" si="44"/>
        <v>0</v>
      </c>
      <c r="N45" s="47">
        <f t="shared" ca="1" si="44"/>
        <v>0</v>
      </c>
      <c r="O45" s="47">
        <f t="shared" ca="1" si="45"/>
        <v>0</v>
      </c>
      <c r="P45" s="47">
        <f t="shared" ca="1" si="45"/>
        <v>0</v>
      </c>
      <c r="Q45" s="47">
        <f t="shared" ca="1" si="45"/>
        <v>0</v>
      </c>
      <c r="R45" s="47">
        <f t="shared" ca="1" si="45"/>
        <v>0</v>
      </c>
      <c r="S45" s="47">
        <f t="shared" ca="1" si="45"/>
        <v>0</v>
      </c>
      <c r="T45" s="47">
        <f t="shared" ca="1" si="45"/>
        <v>0</v>
      </c>
      <c r="U45" s="47">
        <f t="shared" ca="1" si="45"/>
        <v>0</v>
      </c>
      <c r="V45" s="47">
        <f t="shared" ca="1" si="45"/>
        <v>0</v>
      </c>
      <c r="W45" s="47">
        <f t="shared" ca="1" si="45"/>
        <v>0</v>
      </c>
      <c r="X45" s="47">
        <f t="shared" ca="1" si="45"/>
        <v>0</v>
      </c>
      <c r="Y45" s="70"/>
      <c r="Z45" s="131" t="str">
        <f t="shared" ca="1" si="24"/>
        <v/>
      </c>
      <c r="AA45" s="47" t="str">
        <f t="shared" ca="1" si="25"/>
        <v/>
      </c>
      <c r="AB45" s="134" t="str">
        <f t="shared" ca="1" si="26"/>
        <v/>
      </c>
      <c r="AC45" s="138">
        <f t="shared" ca="1" si="27"/>
        <v>0</v>
      </c>
      <c r="AD45" s="159">
        <f t="shared" ca="1" si="28"/>
        <v>0</v>
      </c>
      <c r="AE45" s="240">
        <f t="shared" ref="AE45:AE74" ca="1" si="48">IF(AC45=0,0,RANK(AC45,AC$11:AC$97))</f>
        <v>0</v>
      </c>
      <c r="AF45" s="202">
        <f t="shared" ref="AF45:AF75" ca="1" si="49">IF(AD45=0,0,RANK(AD45,AD$11:AD$97))</f>
        <v>0</v>
      </c>
      <c r="AG45" s="123"/>
      <c r="AH45" s="109" t="str">
        <f t="shared" ca="1" si="31"/>
        <v>No</v>
      </c>
      <c r="AI45" s="109" t="str">
        <f t="shared" ca="1" si="32"/>
        <v/>
      </c>
      <c r="AJ45" s="110" t="str">
        <f t="shared" ca="1" si="33"/>
        <v/>
      </c>
      <c r="AK45" s="110" t="str">
        <f t="shared" ca="1" si="34"/>
        <v/>
      </c>
      <c r="AL45" s="108" t="str">
        <f t="shared" ca="1" si="43"/>
        <v/>
      </c>
      <c r="AM45" s="108" t="str">
        <f t="shared" ca="1" si="43"/>
        <v/>
      </c>
      <c r="AN45" s="108" t="str">
        <f t="shared" ca="1" si="43"/>
        <v/>
      </c>
      <c r="AO45" s="108" t="str">
        <f t="shared" ca="1" si="35"/>
        <v/>
      </c>
      <c r="AP45" s="108"/>
      <c r="AR45" s="19">
        <f t="shared" si="6"/>
        <v>54</v>
      </c>
      <c r="AS45" s="18" t="str">
        <f t="shared" si="36"/>
        <v>Hardaway, Phillip</v>
      </c>
      <c r="AT45" s="69" t="str">
        <f ca="1">IF(Z45="","",+HLOOKUP(Z45,$E45:$X$98,$AR45,FALSE))</f>
        <v/>
      </c>
      <c r="AU45" s="69" t="str">
        <f ca="1">IF(AA45="","",+HLOOKUP(AA45,$E45:$X$98,$AR45,FALSE))</f>
        <v/>
      </c>
      <c r="AV45" s="156" t="str">
        <f ca="1">IF(AB45="","",+HLOOKUP(AB45,$E45:$X$98,$AR45,FALSE))</f>
        <v/>
      </c>
      <c r="AX45" s="85" t="str">
        <f t="shared" ca="1" si="37"/>
        <v/>
      </c>
      <c r="AY45" s="85" t="str">
        <f t="shared" ref="AY45:AY74" ca="1" si="50">+IF(F45=0,"",F45)</f>
        <v/>
      </c>
      <c r="AZ45" s="85" t="str">
        <f t="shared" ca="1" si="7"/>
        <v/>
      </c>
      <c r="BA45" s="85" t="str">
        <f t="shared" ca="1" si="8"/>
        <v/>
      </c>
      <c r="BB45" s="85" t="str">
        <f t="shared" ca="1" si="9"/>
        <v/>
      </c>
      <c r="BC45" s="85" t="str">
        <f t="shared" ca="1" si="10"/>
        <v/>
      </c>
      <c r="BD45" s="85" t="str">
        <f t="shared" ca="1" si="11"/>
        <v/>
      </c>
      <c r="BE45" s="85" t="str">
        <f t="shared" ca="1" si="12"/>
        <v/>
      </c>
      <c r="BF45" s="85" t="str">
        <f t="shared" ca="1" si="13"/>
        <v/>
      </c>
      <c r="BG45" s="85" t="str">
        <f t="shared" ca="1" si="14"/>
        <v/>
      </c>
      <c r="BH45" s="85" t="str">
        <f t="shared" ca="1" si="15"/>
        <v/>
      </c>
      <c r="BI45" s="85" t="str">
        <f t="shared" ca="1" si="16"/>
        <v/>
      </c>
      <c r="BJ45" s="85" t="str">
        <f t="shared" ca="1" si="17"/>
        <v/>
      </c>
      <c r="BK45" s="85" t="str">
        <f t="shared" ca="1" si="18"/>
        <v/>
      </c>
      <c r="BL45" s="85" t="str">
        <f t="shared" ca="1" si="19"/>
        <v/>
      </c>
      <c r="BM45" s="85" t="str">
        <f t="shared" ca="1" si="20"/>
        <v/>
      </c>
      <c r="BN45" s="85" t="str">
        <f t="shared" ca="1" si="21"/>
        <v/>
      </c>
      <c r="BO45" s="85" t="str">
        <f t="shared" ca="1" si="22"/>
        <v/>
      </c>
      <c r="BP45" s="85" t="str">
        <f t="shared" ca="1" si="23"/>
        <v/>
      </c>
      <c r="BQ45" s="85"/>
      <c r="BR45" s="85"/>
    </row>
    <row r="46" spans="1:70">
      <c r="A46" t="str">
        <f>+MasterData!F46</f>
        <v>m</v>
      </c>
      <c r="B46" s="113" t="str">
        <f>+MasterData!B46</f>
        <v>HayR</v>
      </c>
      <c r="C46" s="141" t="str">
        <f>+MasterData!C46</f>
        <v>Haynes, Richard</v>
      </c>
      <c r="D46" s="19" t="str">
        <f>+MasterData!P46</f>
        <v>Richard Haynes</v>
      </c>
      <c r="E46" s="132">
        <f t="shared" ca="1" si="44"/>
        <v>0</v>
      </c>
      <c r="F46" s="114">
        <f t="shared" ca="1" si="44"/>
        <v>0</v>
      </c>
      <c r="G46" s="114">
        <f t="shared" ca="1" si="44"/>
        <v>0</v>
      </c>
      <c r="H46" s="114">
        <f t="shared" ca="1" si="44"/>
        <v>0</v>
      </c>
      <c r="I46" s="114">
        <f t="shared" ca="1" si="44"/>
        <v>0</v>
      </c>
      <c r="J46" s="114">
        <f t="shared" ca="1" si="44"/>
        <v>0</v>
      </c>
      <c r="K46" s="114">
        <f t="shared" ca="1" si="44"/>
        <v>0</v>
      </c>
      <c r="L46" s="114">
        <f t="shared" ca="1" si="44"/>
        <v>0</v>
      </c>
      <c r="M46" s="114">
        <f t="shared" ca="1" si="44"/>
        <v>0</v>
      </c>
      <c r="N46" s="114">
        <f t="shared" ca="1" si="44"/>
        <v>0</v>
      </c>
      <c r="O46" s="114">
        <f t="shared" ca="1" si="45"/>
        <v>0</v>
      </c>
      <c r="P46" s="114">
        <f t="shared" ca="1" si="45"/>
        <v>0</v>
      </c>
      <c r="Q46" s="114">
        <f t="shared" ca="1" si="45"/>
        <v>0</v>
      </c>
      <c r="R46" s="114">
        <f t="shared" ca="1" si="45"/>
        <v>0</v>
      </c>
      <c r="S46" s="114">
        <f t="shared" ca="1" si="45"/>
        <v>0</v>
      </c>
      <c r="T46" s="114">
        <f t="shared" ca="1" si="45"/>
        <v>0</v>
      </c>
      <c r="U46" s="114">
        <f t="shared" ca="1" si="45"/>
        <v>0</v>
      </c>
      <c r="V46" s="114">
        <f t="shared" ca="1" si="45"/>
        <v>0</v>
      </c>
      <c r="W46" s="114">
        <f t="shared" ca="1" si="45"/>
        <v>0</v>
      </c>
      <c r="X46" s="114">
        <f t="shared" ca="1" si="45"/>
        <v>0</v>
      </c>
      <c r="Y46" s="230"/>
      <c r="Z46" s="132" t="str">
        <f t="shared" ca="1" si="24"/>
        <v/>
      </c>
      <c r="AA46" s="114" t="str">
        <f t="shared" ca="1" si="25"/>
        <v/>
      </c>
      <c r="AB46" s="135" t="str">
        <f t="shared" ca="1" si="26"/>
        <v/>
      </c>
      <c r="AC46" s="233">
        <f t="shared" ca="1" si="27"/>
        <v>0</v>
      </c>
      <c r="AD46" s="160">
        <f t="shared" ca="1" si="28"/>
        <v>0</v>
      </c>
      <c r="AE46" s="241">
        <f t="shared" ca="1" si="48"/>
        <v>0</v>
      </c>
      <c r="AF46" s="203">
        <f t="shared" ca="1" si="49"/>
        <v>0</v>
      </c>
      <c r="AG46" s="96"/>
      <c r="AH46" s="115" t="str">
        <f t="shared" ca="1" si="31"/>
        <v>No</v>
      </c>
      <c r="AI46" s="115" t="str">
        <f t="shared" ca="1" si="32"/>
        <v/>
      </c>
      <c r="AJ46" s="116" t="str">
        <f t="shared" ca="1" si="33"/>
        <v/>
      </c>
      <c r="AK46" s="116" t="str">
        <f t="shared" ca="1" si="34"/>
        <v/>
      </c>
      <c r="AL46" s="118" t="str">
        <f t="shared" ca="1" si="43"/>
        <v/>
      </c>
      <c r="AM46" s="118" t="str">
        <f t="shared" ca="1" si="43"/>
        <v/>
      </c>
      <c r="AN46" s="118" t="str">
        <f t="shared" ca="1" si="43"/>
        <v/>
      </c>
      <c r="AO46" s="118" t="str">
        <f t="shared" ca="1" si="35"/>
        <v/>
      </c>
      <c r="AP46" s="108"/>
      <c r="AR46" s="19">
        <f t="shared" si="6"/>
        <v>53</v>
      </c>
      <c r="AS46" s="18" t="str">
        <f t="shared" si="36"/>
        <v>Haynes, Richard</v>
      </c>
      <c r="AT46" s="69" t="str">
        <f ca="1">IF(Z46="","",+HLOOKUP(Z46,$E46:$X$98,$AR46,FALSE))</f>
        <v/>
      </c>
      <c r="AU46" s="69" t="str">
        <f ca="1">IF(AA46="","",+HLOOKUP(AA46,$E46:$X$98,$AR46,FALSE))</f>
        <v/>
      </c>
      <c r="AV46" s="156" t="str">
        <f ca="1">IF(AB46="","",+HLOOKUP(AB46,$E46:$X$98,$AR46,FALSE))</f>
        <v/>
      </c>
      <c r="AX46" s="85" t="str">
        <f t="shared" ca="1" si="37"/>
        <v/>
      </c>
      <c r="AY46" s="85" t="str">
        <f t="shared" ca="1" si="50"/>
        <v/>
      </c>
      <c r="AZ46" s="85" t="str">
        <f t="shared" ca="1" si="7"/>
        <v/>
      </c>
      <c r="BA46" s="85" t="str">
        <f t="shared" ca="1" si="8"/>
        <v/>
      </c>
      <c r="BB46" s="85" t="str">
        <f t="shared" ca="1" si="9"/>
        <v/>
      </c>
      <c r="BC46" s="85" t="str">
        <f t="shared" ca="1" si="10"/>
        <v/>
      </c>
      <c r="BD46" s="85" t="str">
        <f t="shared" ca="1" si="11"/>
        <v/>
      </c>
      <c r="BE46" s="85" t="str">
        <f t="shared" ca="1" si="12"/>
        <v/>
      </c>
      <c r="BF46" s="85" t="str">
        <f t="shared" ca="1" si="13"/>
        <v/>
      </c>
      <c r="BG46" s="85" t="str">
        <f t="shared" ca="1" si="14"/>
        <v/>
      </c>
      <c r="BH46" s="85" t="str">
        <f t="shared" ca="1" si="15"/>
        <v/>
      </c>
      <c r="BI46" s="85" t="str">
        <f t="shared" ca="1" si="16"/>
        <v/>
      </c>
      <c r="BJ46" s="85" t="str">
        <f t="shared" ca="1" si="17"/>
        <v/>
      </c>
      <c r="BK46" s="85" t="str">
        <f t="shared" ca="1" si="18"/>
        <v/>
      </c>
      <c r="BL46" s="85" t="str">
        <f t="shared" ca="1" si="19"/>
        <v/>
      </c>
      <c r="BM46" s="85" t="str">
        <f t="shared" ca="1" si="20"/>
        <v/>
      </c>
      <c r="BN46" s="85" t="str">
        <f t="shared" ca="1" si="21"/>
        <v/>
      </c>
      <c r="BO46" s="85" t="str">
        <f t="shared" ca="1" si="22"/>
        <v/>
      </c>
      <c r="BP46" s="85" t="str">
        <f t="shared" ca="1" si="23"/>
        <v/>
      </c>
      <c r="BQ46" s="85"/>
      <c r="BR46" s="85"/>
    </row>
    <row r="47" spans="1:70">
      <c r="A47" t="str">
        <f>+MasterData!F47</f>
        <v>f</v>
      </c>
      <c r="B47" t="str">
        <f>+MasterData!B47</f>
        <v>HemM</v>
      </c>
      <c r="C47" s="140" t="str">
        <f>+MasterData!C47</f>
        <v>Hemsworth, Marion</v>
      </c>
      <c r="D47" s="19" t="str">
        <f>+MasterData!P47</f>
        <v>Marion Hemsworth</v>
      </c>
      <c r="E47" s="131">
        <f t="shared" ca="1" si="44"/>
        <v>0</v>
      </c>
      <c r="F47" s="47">
        <f t="shared" ca="1" si="44"/>
        <v>70.328000000000003</v>
      </c>
      <c r="G47" s="47">
        <f t="shared" ca="1" si="44"/>
        <v>0</v>
      </c>
      <c r="H47" s="47">
        <f t="shared" ca="1" si="44"/>
        <v>0</v>
      </c>
      <c r="I47" s="47">
        <f t="shared" ca="1" si="44"/>
        <v>0</v>
      </c>
      <c r="J47" s="47">
        <f t="shared" ca="1" si="44"/>
        <v>0</v>
      </c>
      <c r="K47" s="47">
        <f t="shared" ca="1" si="44"/>
        <v>0</v>
      </c>
      <c r="L47" s="47">
        <f t="shared" ca="1" si="44"/>
        <v>0</v>
      </c>
      <c r="M47" s="47">
        <f t="shared" ca="1" si="44"/>
        <v>0</v>
      </c>
      <c r="N47" s="47">
        <f t="shared" ca="1" si="44"/>
        <v>0</v>
      </c>
      <c r="O47" s="47">
        <f t="shared" ca="1" si="45"/>
        <v>0</v>
      </c>
      <c r="P47" s="47">
        <f t="shared" ca="1" si="45"/>
        <v>0</v>
      </c>
      <c r="Q47" s="47">
        <f t="shared" ca="1" si="45"/>
        <v>0</v>
      </c>
      <c r="R47" s="47">
        <f t="shared" ca="1" si="45"/>
        <v>0</v>
      </c>
      <c r="S47" s="47">
        <f t="shared" ca="1" si="45"/>
        <v>0</v>
      </c>
      <c r="T47" s="47">
        <f t="shared" ca="1" si="45"/>
        <v>0</v>
      </c>
      <c r="U47" s="47">
        <f t="shared" ca="1" si="45"/>
        <v>0</v>
      </c>
      <c r="V47" s="47">
        <f t="shared" ca="1" si="45"/>
        <v>0</v>
      </c>
      <c r="W47" s="47">
        <f t="shared" ca="1" si="45"/>
        <v>0</v>
      </c>
      <c r="X47" s="47">
        <f t="shared" ca="1" si="45"/>
        <v>0</v>
      </c>
      <c r="Y47" s="70"/>
      <c r="Z47" s="131" t="str">
        <f t="shared" ca="1" si="24"/>
        <v/>
      </c>
      <c r="AA47" s="47" t="str">
        <f t="shared" ca="1" si="25"/>
        <v/>
      </c>
      <c r="AB47" s="134" t="str">
        <f t="shared" ca="1" si="26"/>
        <v/>
      </c>
      <c r="AC47" s="138">
        <f t="shared" ca="1" si="27"/>
        <v>0</v>
      </c>
      <c r="AD47" s="159">
        <f t="shared" ca="1" si="28"/>
        <v>0</v>
      </c>
      <c r="AE47" s="240">
        <f t="shared" ca="1" si="48"/>
        <v>0</v>
      </c>
      <c r="AF47" s="202">
        <f t="shared" ca="1" si="49"/>
        <v>0</v>
      </c>
      <c r="AG47" s="123"/>
      <c r="AH47" s="109" t="str">
        <f t="shared" ca="1" si="31"/>
        <v>No</v>
      </c>
      <c r="AI47" s="109" t="str">
        <f t="shared" ca="1" si="32"/>
        <v/>
      </c>
      <c r="AJ47" s="110" t="str">
        <f t="shared" ca="1" si="33"/>
        <v/>
      </c>
      <c r="AK47" s="110" t="str">
        <f t="shared" ca="1" si="34"/>
        <v/>
      </c>
      <c r="AL47" s="108" t="str">
        <f t="shared" ca="1" si="43"/>
        <v/>
      </c>
      <c r="AM47" s="108" t="str">
        <f t="shared" ca="1" si="43"/>
        <v/>
      </c>
      <c r="AN47" s="108" t="str">
        <f t="shared" ca="1" si="43"/>
        <v/>
      </c>
      <c r="AO47" s="108" t="str">
        <f t="shared" ca="1" si="35"/>
        <v/>
      </c>
      <c r="AP47" s="108"/>
      <c r="AR47" s="19">
        <f t="shared" si="6"/>
        <v>52</v>
      </c>
      <c r="AS47" s="18" t="str">
        <f t="shared" si="36"/>
        <v>Hemsworth, Marion</v>
      </c>
      <c r="AT47" s="69" t="str">
        <f ca="1">IF(Z47="","",+HLOOKUP(Z47,$E47:$X$98,$AR47,FALSE))</f>
        <v/>
      </c>
      <c r="AU47" s="69" t="str">
        <f ca="1">IF(AA47="","",+HLOOKUP(AA47,$E47:$X$98,$AR47,FALSE))</f>
        <v/>
      </c>
      <c r="AV47" s="156" t="str">
        <f ca="1">IF(AB47="","",+HLOOKUP(AB47,$E47:$X$98,$AR47,FALSE))</f>
        <v/>
      </c>
      <c r="AX47" s="85" t="str">
        <f t="shared" ca="1" si="37"/>
        <v/>
      </c>
      <c r="AY47" s="85">
        <f t="shared" ca="1" si="50"/>
        <v>70.328000000000003</v>
      </c>
      <c r="AZ47" s="85" t="str">
        <f t="shared" ca="1" si="7"/>
        <v/>
      </c>
      <c r="BA47" s="85" t="str">
        <f t="shared" ca="1" si="8"/>
        <v/>
      </c>
      <c r="BB47" s="85" t="str">
        <f t="shared" ca="1" si="9"/>
        <v/>
      </c>
      <c r="BC47" s="85" t="str">
        <f t="shared" ca="1" si="10"/>
        <v/>
      </c>
      <c r="BD47" s="85" t="str">
        <f t="shared" ca="1" si="11"/>
        <v/>
      </c>
      <c r="BE47" s="85" t="str">
        <f t="shared" ca="1" si="12"/>
        <v/>
      </c>
      <c r="BF47" s="85" t="str">
        <f t="shared" ca="1" si="13"/>
        <v/>
      </c>
      <c r="BG47" s="85" t="str">
        <f t="shared" ca="1" si="14"/>
        <v/>
      </c>
      <c r="BH47" s="85" t="str">
        <f t="shared" ca="1" si="15"/>
        <v/>
      </c>
      <c r="BI47" s="85" t="str">
        <f t="shared" ca="1" si="16"/>
        <v/>
      </c>
      <c r="BJ47" s="85" t="str">
        <f t="shared" ca="1" si="17"/>
        <v/>
      </c>
      <c r="BK47" s="85" t="str">
        <f t="shared" ca="1" si="18"/>
        <v/>
      </c>
      <c r="BL47" s="85" t="str">
        <f t="shared" ca="1" si="19"/>
        <v/>
      </c>
      <c r="BM47" s="85" t="str">
        <f t="shared" ca="1" si="20"/>
        <v/>
      </c>
      <c r="BN47" s="85" t="str">
        <f t="shared" ca="1" si="21"/>
        <v/>
      </c>
      <c r="BO47" s="85" t="str">
        <f t="shared" ca="1" si="22"/>
        <v/>
      </c>
      <c r="BP47" s="85" t="str">
        <f t="shared" ca="1" si="23"/>
        <v/>
      </c>
      <c r="BQ47" s="85"/>
      <c r="BR47" s="85"/>
    </row>
    <row r="48" spans="1:70">
      <c r="A48" t="str">
        <f>+MasterData!F48</f>
        <v>m</v>
      </c>
      <c r="B48" t="str">
        <f>+MasterData!B48</f>
        <v>HerW</v>
      </c>
      <c r="C48" s="140" t="str">
        <f>+MasterData!C48</f>
        <v>Herbert, Will</v>
      </c>
      <c r="D48" s="19" t="str">
        <f>+MasterData!P48</f>
        <v>Will Herbert</v>
      </c>
      <c r="E48" s="131">
        <f t="shared" ca="1" si="44"/>
        <v>0</v>
      </c>
      <c r="F48" s="47">
        <f t="shared" ca="1" si="44"/>
        <v>0</v>
      </c>
      <c r="G48" s="47">
        <f t="shared" ca="1" si="44"/>
        <v>0</v>
      </c>
      <c r="H48" s="47">
        <f t="shared" ca="1" si="44"/>
        <v>0</v>
      </c>
      <c r="I48" s="47">
        <f t="shared" ca="1" si="44"/>
        <v>0</v>
      </c>
      <c r="J48" s="47">
        <f t="shared" ca="1" si="44"/>
        <v>0</v>
      </c>
      <c r="K48" s="47">
        <f t="shared" ca="1" si="44"/>
        <v>0</v>
      </c>
      <c r="L48" s="47">
        <f t="shared" ca="1" si="44"/>
        <v>0</v>
      </c>
      <c r="M48" s="47">
        <f t="shared" ca="1" si="44"/>
        <v>0</v>
      </c>
      <c r="N48" s="47">
        <f t="shared" ca="1" si="44"/>
        <v>0</v>
      </c>
      <c r="O48" s="47">
        <f t="shared" ca="1" si="45"/>
        <v>0</v>
      </c>
      <c r="P48" s="47">
        <f t="shared" ca="1" si="45"/>
        <v>0</v>
      </c>
      <c r="Q48" s="47">
        <f t="shared" ca="1" si="45"/>
        <v>0</v>
      </c>
      <c r="R48" s="47">
        <f t="shared" ca="1" si="45"/>
        <v>0</v>
      </c>
      <c r="S48" s="47">
        <f t="shared" ca="1" si="45"/>
        <v>0</v>
      </c>
      <c r="T48" s="47">
        <f t="shared" ca="1" si="45"/>
        <v>0</v>
      </c>
      <c r="U48" s="47">
        <f t="shared" ca="1" si="45"/>
        <v>0</v>
      </c>
      <c r="V48" s="47">
        <f t="shared" ca="1" si="45"/>
        <v>0</v>
      </c>
      <c r="W48" s="47">
        <f t="shared" ca="1" si="45"/>
        <v>0</v>
      </c>
      <c r="X48" s="47">
        <f t="shared" ca="1" si="45"/>
        <v>0</v>
      </c>
      <c r="Y48" s="70"/>
      <c r="Z48" s="131" t="str">
        <f t="shared" ca="1" si="24"/>
        <v/>
      </c>
      <c r="AA48" s="47" t="str">
        <f t="shared" ca="1" si="25"/>
        <v/>
      </c>
      <c r="AB48" s="134" t="str">
        <f t="shared" ca="1" si="26"/>
        <v/>
      </c>
      <c r="AC48" s="138">
        <f t="shared" ca="1" si="27"/>
        <v>0</v>
      </c>
      <c r="AD48" s="159">
        <f t="shared" ca="1" si="28"/>
        <v>0</v>
      </c>
      <c r="AE48" s="240">
        <f t="shared" ca="1" si="48"/>
        <v>0</v>
      </c>
      <c r="AF48" s="202">
        <f t="shared" ca="1" si="49"/>
        <v>0</v>
      </c>
      <c r="AG48" s="123"/>
      <c r="AH48" s="109" t="str">
        <f t="shared" ca="1" si="31"/>
        <v>No</v>
      </c>
      <c r="AI48" s="109" t="str">
        <f t="shared" ca="1" si="32"/>
        <v/>
      </c>
      <c r="AJ48" s="110" t="str">
        <f t="shared" ca="1" si="33"/>
        <v/>
      </c>
      <c r="AK48" s="110" t="str">
        <f t="shared" ca="1" si="34"/>
        <v/>
      </c>
      <c r="AL48" s="108" t="str">
        <f t="shared" ca="1" si="43"/>
        <v/>
      </c>
      <c r="AM48" s="108" t="str">
        <f t="shared" ca="1" si="43"/>
        <v/>
      </c>
      <c r="AN48" s="108" t="str">
        <f t="shared" ca="1" si="43"/>
        <v/>
      </c>
      <c r="AO48" s="108" t="str">
        <f t="shared" ca="1" si="35"/>
        <v/>
      </c>
      <c r="AP48" s="108"/>
      <c r="AR48" s="19">
        <f t="shared" si="6"/>
        <v>51</v>
      </c>
      <c r="AS48" s="18" t="str">
        <f t="shared" si="36"/>
        <v>Herbert, Will</v>
      </c>
      <c r="AT48" s="69" t="str">
        <f ca="1">IF(Z48="","",+HLOOKUP(Z48,$E48:$X$98,$AR48,FALSE))</f>
        <v/>
      </c>
      <c r="AU48" s="69" t="str">
        <f ca="1">IF(AA48="","",+HLOOKUP(AA48,$E48:$X$98,$AR48,FALSE))</f>
        <v/>
      </c>
      <c r="AV48" s="156" t="str">
        <f ca="1">IF(AB48="","",+HLOOKUP(AB48,$E48:$X$98,$AR48,FALSE))</f>
        <v/>
      </c>
      <c r="AX48" s="85" t="str">
        <f t="shared" ca="1" si="37"/>
        <v/>
      </c>
      <c r="AY48" s="85" t="str">
        <f t="shared" ca="1" si="50"/>
        <v/>
      </c>
      <c r="AZ48" s="85" t="str">
        <f t="shared" ca="1" si="7"/>
        <v/>
      </c>
      <c r="BA48" s="85" t="str">
        <f t="shared" ca="1" si="8"/>
        <v/>
      </c>
      <c r="BB48" s="85" t="str">
        <f t="shared" ca="1" si="9"/>
        <v/>
      </c>
      <c r="BC48" s="85" t="str">
        <f t="shared" ca="1" si="10"/>
        <v/>
      </c>
      <c r="BD48" s="85" t="str">
        <f t="shared" ca="1" si="11"/>
        <v/>
      </c>
      <c r="BE48" s="85" t="str">
        <f t="shared" ca="1" si="12"/>
        <v/>
      </c>
      <c r="BF48" s="85" t="str">
        <f t="shared" ca="1" si="13"/>
        <v/>
      </c>
      <c r="BG48" s="85" t="str">
        <f t="shared" ca="1" si="14"/>
        <v/>
      </c>
      <c r="BH48" s="85" t="str">
        <f t="shared" ca="1" si="15"/>
        <v/>
      </c>
      <c r="BI48" s="85" t="str">
        <f t="shared" ca="1" si="16"/>
        <v/>
      </c>
      <c r="BJ48" s="85" t="str">
        <f t="shared" ca="1" si="17"/>
        <v/>
      </c>
      <c r="BK48" s="85" t="str">
        <f t="shared" ca="1" si="18"/>
        <v/>
      </c>
      <c r="BL48" s="85" t="str">
        <f t="shared" ca="1" si="19"/>
        <v/>
      </c>
      <c r="BM48" s="85" t="str">
        <f t="shared" ca="1" si="20"/>
        <v/>
      </c>
      <c r="BN48" s="85" t="str">
        <f t="shared" ca="1" si="21"/>
        <v/>
      </c>
      <c r="BO48" s="85" t="str">
        <f t="shared" ca="1" si="22"/>
        <v/>
      </c>
      <c r="BP48" s="85" t="str">
        <f t="shared" ca="1" si="23"/>
        <v/>
      </c>
      <c r="BQ48" s="85"/>
      <c r="BR48" s="85"/>
    </row>
    <row r="49" spans="1:70">
      <c r="A49" t="str">
        <f>+MasterData!F49</f>
        <v>m</v>
      </c>
      <c r="B49" s="113" t="str">
        <f>+MasterData!B49</f>
        <v>HicT</v>
      </c>
      <c r="C49" s="141" t="str">
        <f>+MasterData!C49</f>
        <v>Hicks, Tim</v>
      </c>
      <c r="D49" s="19" t="str">
        <f>+MasterData!P49</f>
        <v>Tim Hicks</v>
      </c>
      <c r="E49" s="132">
        <f t="shared" ca="1" si="44"/>
        <v>68.504999999999995</v>
      </c>
      <c r="F49" s="114">
        <f t="shared" ca="1" si="44"/>
        <v>0</v>
      </c>
      <c r="G49" s="114">
        <f t="shared" ca="1" si="44"/>
        <v>0</v>
      </c>
      <c r="H49" s="114">
        <f t="shared" ca="1" si="44"/>
        <v>0</v>
      </c>
      <c r="I49" s="114">
        <f t="shared" ca="1" si="44"/>
        <v>0</v>
      </c>
      <c r="J49" s="114">
        <f t="shared" ca="1" si="44"/>
        <v>0</v>
      </c>
      <c r="K49" s="114">
        <f t="shared" ca="1" si="44"/>
        <v>0</v>
      </c>
      <c r="L49" s="114">
        <f t="shared" ca="1" si="44"/>
        <v>0</v>
      </c>
      <c r="M49" s="114">
        <f t="shared" ca="1" si="44"/>
        <v>0</v>
      </c>
      <c r="N49" s="114">
        <f t="shared" ca="1" si="44"/>
        <v>0</v>
      </c>
      <c r="O49" s="114">
        <f t="shared" ca="1" si="45"/>
        <v>0</v>
      </c>
      <c r="P49" s="114">
        <f t="shared" ca="1" si="45"/>
        <v>0</v>
      </c>
      <c r="Q49" s="114">
        <f t="shared" ca="1" si="45"/>
        <v>0</v>
      </c>
      <c r="R49" s="114">
        <f t="shared" ca="1" si="45"/>
        <v>0</v>
      </c>
      <c r="S49" s="114">
        <f t="shared" ca="1" si="45"/>
        <v>0</v>
      </c>
      <c r="T49" s="114">
        <f t="shared" ca="1" si="45"/>
        <v>0</v>
      </c>
      <c r="U49" s="114">
        <f t="shared" ca="1" si="45"/>
        <v>0</v>
      </c>
      <c r="V49" s="114">
        <f t="shared" ca="1" si="45"/>
        <v>0</v>
      </c>
      <c r="W49" s="114">
        <f t="shared" ca="1" si="45"/>
        <v>0</v>
      </c>
      <c r="X49" s="114">
        <f t="shared" ca="1" si="45"/>
        <v>0</v>
      </c>
      <c r="Y49" s="230"/>
      <c r="Z49" s="132" t="str">
        <f t="shared" ca="1" si="24"/>
        <v/>
      </c>
      <c r="AA49" s="114" t="str">
        <f t="shared" ca="1" si="25"/>
        <v/>
      </c>
      <c r="AB49" s="135" t="str">
        <f t="shared" ca="1" si="26"/>
        <v/>
      </c>
      <c r="AC49" s="233">
        <f t="shared" ca="1" si="27"/>
        <v>0</v>
      </c>
      <c r="AD49" s="160">
        <f t="shared" ca="1" si="28"/>
        <v>0</v>
      </c>
      <c r="AE49" s="241">
        <f t="shared" ca="1" si="48"/>
        <v>0</v>
      </c>
      <c r="AF49" s="203">
        <f t="shared" ca="1" si="49"/>
        <v>0</v>
      </c>
      <c r="AG49" s="96"/>
      <c r="AH49" s="115" t="str">
        <f t="shared" ca="1" si="31"/>
        <v>No</v>
      </c>
      <c r="AI49" s="115" t="str">
        <f t="shared" ca="1" si="32"/>
        <v/>
      </c>
      <c r="AJ49" s="116" t="str">
        <f t="shared" ca="1" si="33"/>
        <v/>
      </c>
      <c r="AK49" s="116" t="str">
        <f t="shared" ca="1" si="34"/>
        <v/>
      </c>
      <c r="AL49" s="118" t="str">
        <f t="shared" ca="1" si="43"/>
        <v/>
      </c>
      <c r="AM49" s="118" t="str">
        <f t="shared" ca="1" si="43"/>
        <v/>
      </c>
      <c r="AN49" s="118" t="str">
        <f t="shared" ca="1" si="43"/>
        <v/>
      </c>
      <c r="AO49" s="118" t="str">
        <f t="shared" ca="1" si="35"/>
        <v/>
      </c>
      <c r="AP49" s="108"/>
      <c r="AR49" s="19">
        <f t="shared" si="6"/>
        <v>50</v>
      </c>
      <c r="AS49" s="18" t="str">
        <f t="shared" si="36"/>
        <v>Hicks, Tim</v>
      </c>
      <c r="AT49" s="69" t="str">
        <f ca="1">IF(Z49="","",+HLOOKUP(Z49,$E49:$X$98,$AR49,FALSE))</f>
        <v/>
      </c>
      <c r="AU49" s="69" t="str">
        <f ca="1">IF(AA49="","",+HLOOKUP(AA49,$E49:$X$98,$AR49,FALSE))</f>
        <v/>
      </c>
      <c r="AV49" s="156" t="str">
        <f ca="1">IF(AB49="","",+HLOOKUP(AB49,$E49:$X$98,$AR49,FALSE))</f>
        <v/>
      </c>
      <c r="AX49" s="85">
        <f t="shared" ca="1" si="37"/>
        <v>68.504999999999995</v>
      </c>
      <c r="AY49" s="85" t="str">
        <f t="shared" ca="1" si="50"/>
        <v/>
      </c>
      <c r="AZ49" s="85" t="str">
        <f t="shared" ca="1" si="7"/>
        <v/>
      </c>
      <c r="BA49" s="85" t="str">
        <f t="shared" ca="1" si="8"/>
        <v/>
      </c>
      <c r="BB49" s="85" t="str">
        <f t="shared" ca="1" si="9"/>
        <v/>
      </c>
      <c r="BC49" s="85" t="str">
        <f t="shared" ca="1" si="10"/>
        <v/>
      </c>
      <c r="BD49" s="85" t="str">
        <f t="shared" ca="1" si="11"/>
        <v/>
      </c>
      <c r="BE49" s="85" t="str">
        <f t="shared" ca="1" si="12"/>
        <v/>
      </c>
      <c r="BF49" s="85" t="str">
        <f t="shared" ca="1" si="13"/>
        <v/>
      </c>
      <c r="BG49" s="85" t="str">
        <f t="shared" ca="1" si="14"/>
        <v/>
      </c>
      <c r="BH49" s="85" t="str">
        <f t="shared" ca="1" si="15"/>
        <v/>
      </c>
      <c r="BI49" s="85" t="str">
        <f t="shared" ca="1" si="16"/>
        <v/>
      </c>
      <c r="BJ49" s="85" t="str">
        <f t="shared" ca="1" si="17"/>
        <v/>
      </c>
      <c r="BK49" s="85" t="str">
        <f t="shared" ca="1" si="18"/>
        <v/>
      </c>
      <c r="BL49" s="85" t="str">
        <f t="shared" ca="1" si="19"/>
        <v/>
      </c>
      <c r="BM49" s="85" t="str">
        <f t="shared" ca="1" si="20"/>
        <v/>
      </c>
      <c r="BN49" s="85" t="str">
        <f t="shared" ca="1" si="21"/>
        <v/>
      </c>
      <c r="BO49" s="85" t="str">
        <f t="shared" ca="1" si="22"/>
        <v/>
      </c>
      <c r="BP49" s="85" t="str">
        <f t="shared" ca="1" si="23"/>
        <v/>
      </c>
      <c r="BQ49" s="85"/>
      <c r="BR49" s="85"/>
    </row>
    <row r="50" spans="1:70">
      <c r="A50" t="str">
        <f>+MasterData!F50</f>
        <v>m</v>
      </c>
      <c r="B50" t="str">
        <f>+MasterData!B50</f>
        <v>HodB</v>
      </c>
      <c r="C50" s="140" t="str">
        <f>+MasterData!C50</f>
        <v>Hodgson, Bruce</v>
      </c>
      <c r="D50" s="19" t="str">
        <f>+MasterData!P50</f>
        <v>Bruce Hodgson</v>
      </c>
      <c r="E50" s="131">
        <f t="shared" ca="1" si="44"/>
        <v>0</v>
      </c>
      <c r="F50" s="47">
        <f t="shared" ca="1" si="44"/>
        <v>0</v>
      </c>
      <c r="G50" s="47">
        <f t="shared" ca="1" si="44"/>
        <v>0</v>
      </c>
      <c r="H50" s="47">
        <f t="shared" ca="1" si="44"/>
        <v>0</v>
      </c>
      <c r="I50" s="47">
        <f t="shared" ca="1" si="44"/>
        <v>0</v>
      </c>
      <c r="J50" s="47">
        <f t="shared" ca="1" si="44"/>
        <v>0</v>
      </c>
      <c r="K50" s="47">
        <f t="shared" ca="1" si="44"/>
        <v>0</v>
      </c>
      <c r="L50" s="47">
        <f t="shared" ca="1" si="44"/>
        <v>0</v>
      </c>
      <c r="M50" s="47">
        <f t="shared" ca="1" si="44"/>
        <v>0</v>
      </c>
      <c r="N50" s="47">
        <f t="shared" ca="1" si="44"/>
        <v>0</v>
      </c>
      <c r="O50" s="47">
        <f t="shared" ca="1" si="45"/>
        <v>0</v>
      </c>
      <c r="P50" s="47">
        <f t="shared" ca="1" si="45"/>
        <v>0</v>
      </c>
      <c r="Q50" s="47">
        <f t="shared" ca="1" si="45"/>
        <v>0</v>
      </c>
      <c r="R50" s="47">
        <f t="shared" ca="1" si="45"/>
        <v>0</v>
      </c>
      <c r="S50" s="47">
        <f t="shared" ca="1" si="45"/>
        <v>0</v>
      </c>
      <c r="T50" s="47">
        <f t="shared" ca="1" si="45"/>
        <v>0</v>
      </c>
      <c r="U50" s="47">
        <f t="shared" ca="1" si="45"/>
        <v>0</v>
      </c>
      <c r="V50" s="47">
        <f t="shared" ca="1" si="45"/>
        <v>0</v>
      </c>
      <c r="W50" s="47">
        <f t="shared" ca="1" si="45"/>
        <v>0</v>
      </c>
      <c r="X50" s="47">
        <f t="shared" ca="1" si="45"/>
        <v>0</v>
      </c>
      <c r="Y50" s="70"/>
      <c r="Z50" s="131" t="str">
        <f t="shared" ca="1" si="24"/>
        <v/>
      </c>
      <c r="AA50" s="47" t="str">
        <f t="shared" ca="1" si="25"/>
        <v/>
      </c>
      <c r="AB50" s="134" t="str">
        <f t="shared" ca="1" si="26"/>
        <v/>
      </c>
      <c r="AC50" s="138">
        <f t="shared" ca="1" si="27"/>
        <v>0</v>
      </c>
      <c r="AD50" s="159">
        <f t="shared" ca="1" si="28"/>
        <v>0</v>
      </c>
      <c r="AE50" s="240">
        <f t="shared" ca="1" si="48"/>
        <v>0</v>
      </c>
      <c r="AF50" s="202">
        <f t="shared" ca="1" si="49"/>
        <v>0</v>
      </c>
      <c r="AG50" s="123"/>
      <c r="AH50" s="109" t="str">
        <f t="shared" ca="1" si="31"/>
        <v>No</v>
      </c>
      <c r="AI50" s="109" t="str">
        <f t="shared" ca="1" si="32"/>
        <v/>
      </c>
      <c r="AJ50" s="110" t="str">
        <f t="shared" ca="1" si="33"/>
        <v/>
      </c>
      <c r="AK50" s="110" t="str">
        <f t="shared" ca="1" si="34"/>
        <v/>
      </c>
      <c r="AL50" s="108" t="str">
        <f t="shared" ca="1" si="43"/>
        <v/>
      </c>
      <c r="AM50" s="108" t="str">
        <f t="shared" ca="1" si="43"/>
        <v/>
      </c>
      <c r="AN50" s="108" t="str">
        <f t="shared" ca="1" si="43"/>
        <v/>
      </c>
      <c r="AO50" s="108" t="str">
        <f t="shared" ca="1" si="35"/>
        <v/>
      </c>
      <c r="AP50" s="108"/>
      <c r="AR50" s="19">
        <f t="shared" si="6"/>
        <v>49</v>
      </c>
      <c r="AS50" s="18" t="str">
        <f t="shared" si="36"/>
        <v>Hodgson, Bruce</v>
      </c>
      <c r="AT50" s="69" t="str">
        <f ca="1">IF(Z50="","",+HLOOKUP(Z50,$E50:$X$98,$AR50,FALSE))</f>
        <v/>
      </c>
      <c r="AU50" s="69" t="str">
        <f ca="1">IF(AA50="","",+HLOOKUP(AA50,$E50:$X$98,$AR50,FALSE))</f>
        <v/>
      </c>
      <c r="AV50" s="156" t="str">
        <f ca="1">IF(AB50="","",+HLOOKUP(AB50,$E50:$X$98,$AR50,FALSE))</f>
        <v/>
      </c>
      <c r="AX50" s="85" t="str">
        <f t="shared" ca="1" si="37"/>
        <v/>
      </c>
      <c r="AY50" s="85" t="str">
        <f t="shared" ca="1" si="50"/>
        <v/>
      </c>
      <c r="AZ50" s="85" t="str">
        <f t="shared" ca="1" si="7"/>
        <v/>
      </c>
      <c r="BA50" s="85" t="str">
        <f t="shared" ca="1" si="8"/>
        <v/>
      </c>
      <c r="BB50" s="85" t="str">
        <f t="shared" ca="1" si="9"/>
        <v/>
      </c>
      <c r="BC50" s="85" t="str">
        <f t="shared" ca="1" si="10"/>
        <v/>
      </c>
      <c r="BD50" s="85" t="str">
        <f t="shared" ca="1" si="11"/>
        <v/>
      </c>
      <c r="BE50" s="85" t="str">
        <f t="shared" ca="1" si="12"/>
        <v/>
      </c>
      <c r="BF50" s="85" t="str">
        <f t="shared" ca="1" si="13"/>
        <v/>
      </c>
      <c r="BG50" s="85" t="str">
        <f t="shared" ca="1" si="14"/>
        <v/>
      </c>
      <c r="BH50" s="85" t="str">
        <f t="shared" ca="1" si="15"/>
        <v/>
      </c>
      <c r="BI50" s="85" t="str">
        <f t="shared" ca="1" si="16"/>
        <v/>
      </c>
      <c r="BJ50" s="85" t="str">
        <f t="shared" ca="1" si="17"/>
        <v/>
      </c>
      <c r="BK50" s="85" t="str">
        <f t="shared" ca="1" si="18"/>
        <v/>
      </c>
      <c r="BL50" s="85" t="str">
        <f t="shared" ca="1" si="19"/>
        <v/>
      </c>
      <c r="BM50" s="85" t="str">
        <f t="shared" ca="1" si="20"/>
        <v/>
      </c>
      <c r="BN50" s="85" t="str">
        <f t="shared" ca="1" si="21"/>
        <v/>
      </c>
      <c r="BO50" s="85" t="str">
        <f t="shared" ca="1" si="22"/>
        <v/>
      </c>
      <c r="BP50" s="85" t="str">
        <f t="shared" ca="1" si="23"/>
        <v/>
      </c>
      <c r="BQ50" s="85"/>
      <c r="BR50" s="85"/>
    </row>
    <row r="51" spans="1:70">
      <c r="A51" t="str">
        <f>+MasterData!F51</f>
        <v>f</v>
      </c>
      <c r="B51" t="str">
        <f>+MasterData!B51</f>
        <v>HolM</v>
      </c>
      <c r="C51" s="140" t="str">
        <f>+MasterData!C51</f>
        <v>Holdstock, Michelle</v>
      </c>
      <c r="D51" s="19" t="str">
        <f>+MasterData!P51</f>
        <v>Michelle Holdstock</v>
      </c>
      <c r="E51" s="131">
        <f t="shared" ref="E51:N60" ca="1" si="51">ROUND(IF(ISERROR(INDEX(INDIRECT(E$101),MATCH($B51,INDIRECT(E$102),0),14)),0,INDEX(INDIRECT(E$101),MATCH($B51,INDIRECT(E$102),0),14)),3)</f>
        <v>0</v>
      </c>
      <c r="F51" s="47">
        <f t="shared" ca="1" si="51"/>
        <v>0</v>
      </c>
      <c r="G51" s="47">
        <f t="shared" ca="1" si="51"/>
        <v>0</v>
      </c>
      <c r="H51" s="47">
        <f t="shared" ca="1" si="51"/>
        <v>0</v>
      </c>
      <c r="I51" s="47">
        <f t="shared" ca="1" si="51"/>
        <v>0</v>
      </c>
      <c r="J51" s="47">
        <f t="shared" ca="1" si="51"/>
        <v>0</v>
      </c>
      <c r="K51" s="47">
        <f t="shared" ca="1" si="51"/>
        <v>0</v>
      </c>
      <c r="L51" s="47">
        <f t="shared" ca="1" si="51"/>
        <v>0</v>
      </c>
      <c r="M51" s="47">
        <f t="shared" ca="1" si="51"/>
        <v>0</v>
      </c>
      <c r="N51" s="47">
        <f t="shared" ca="1" si="51"/>
        <v>0</v>
      </c>
      <c r="O51" s="47">
        <f t="shared" ref="O51:X60" ca="1" si="52">ROUND(IF(ISERROR(INDEX(INDIRECT(O$101),MATCH($B51,INDIRECT(O$102),0),14)),0,INDEX(INDIRECT(O$101),MATCH($B51,INDIRECT(O$102),0),14)),3)</f>
        <v>0</v>
      </c>
      <c r="P51" s="47">
        <f t="shared" ca="1" si="52"/>
        <v>0</v>
      </c>
      <c r="Q51" s="47">
        <f t="shared" ca="1" si="52"/>
        <v>0</v>
      </c>
      <c r="R51" s="47">
        <f t="shared" ca="1" si="52"/>
        <v>0</v>
      </c>
      <c r="S51" s="47">
        <f t="shared" ca="1" si="52"/>
        <v>0</v>
      </c>
      <c r="T51" s="47">
        <f t="shared" ca="1" si="52"/>
        <v>0</v>
      </c>
      <c r="U51" s="47">
        <f t="shared" ca="1" si="52"/>
        <v>0</v>
      </c>
      <c r="V51" s="47">
        <f t="shared" ca="1" si="52"/>
        <v>0</v>
      </c>
      <c r="W51" s="47">
        <f t="shared" ca="1" si="52"/>
        <v>0</v>
      </c>
      <c r="X51" s="47">
        <f t="shared" ca="1" si="52"/>
        <v>0</v>
      </c>
      <c r="Y51" s="70"/>
      <c r="Z51" s="131" t="str">
        <f t="shared" ca="1" si="24"/>
        <v/>
      </c>
      <c r="AA51" s="47" t="str">
        <f t="shared" ca="1" si="25"/>
        <v/>
      </c>
      <c r="AB51" s="134" t="str">
        <f t="shared" ca="1" si="26"/>
        <v/>
      </c>
      <c r="AC51" s="138">
        <f t="shared" ca="1" si="27"/>
        <v>0</v>
      </c>
      <c r="AD51" s="159">
        <f t="shared" ca="1" si="28"/>
        <v>0</v>
      </c>
      <c r="AE51" s="240">
        <f t="shared" ca="1" si="48"/>
        <v>0</v>
      </c>
      <c r="AF51" s="202">
        <f t="shared" ca="1" si="49"/>
        <v>0</v>
      </c>
      <c r="AG51" s="123"/>
      <c r="AH51" s="109" t="str">
        <f t="shared" ca="1" si="31"/>
        <v>No</v>
      </c>
      <c r="AI51" s="109" t="str">
        <f t="shared" ca="1" si="32"/>
        <v/>
      </c>
      <c r="AJ51" s="110" t="str">
        <f t="shared" ca="1" si="33"/>
        <v/>
      </c>
      <c r="AK51" s="110" t="str">
        <f t="shared" ca="1" si="34"/>
        <v/>
      </c>
      <c r="AL51" s="108" t="str">
        <f t="shared" ca="1" si="43"/>
        <v/>
      </c>
      <c r="AM51" s="108" t="str">
        <f t="shared" ca="1" si="43"/>
        <v/>
      </c>
      <c r="AN51" s="108" t="str">
        <f t="shared" ca="1" si="43"/>
        <v/>
      </c>
      <c r="AO51" s="108" t="str">
        <f t="shared" ca="1" si="35"/>
        <v/>
      </c>
      <c r="AP51" s="108"/>
      <c r="AR51" s="19">
        <f t="shared" si="6"/>
        <v>48</v>
      </c>
      <c r="AS51" s="18" t="str">
        <f t="shared" si="36"/>
        <v>Holdstock, Michelle</v>
      </c>
      <c r="AT51" s="69" t="str">
        <f ca="1">IF(Z51="","",+HLOOKUP(Z51,$E51:$X$98,$AR51,FALSE))</f>
        <v/>
      </c>
      <c r="AU51" s="69" t="str">
        <f ca="1">IF(AA51="","",+HLOOKUP(AA51,$E51:$X$98,$AR51,FALSE))</f>
        <v/>
      </c>
      <c r="AV51" s="156" t="str">
        <f ca="1">IF(AB51="","",+HLOOKUP(AB51,$E51:$X$98,$AR51,FALSE))</f>
        <v/>
      </c>
      <c r="AX51" s="85" t="str">
        <f t="shared" ca="1" si="37"/>
        <v/>
      </c>
      <c r="AY51" s="85" t="str">
        <f t="shared" ca="1" si="50"/>
        <v/>
      </c>
      <c r="AZ51" s="85" t="str">
        <f t="shared" ca="1" si="7"/>
        <v/>
      </c>
      <c r="BA51" s="85" t="str">
        <f t="shared" ca="1" si="8"/>
        <v/>
      </c>
      <c r="BB51" s="85" t="str">
        <f t="shared" ca="1" si="9"/>
        <v/>
      </c>
      <c r="BC51" s="85" t="str">
        <f t="shared" ca="1" si="10"/>
        <v/>
      </c>
      <c r="BD51" s="85" t="str">
        <f t="shared" ca="1" si="11"/>
        <v/>
      </c>
      <c r="BE51" s="85" t="str">
        <f t="shared" ca="1" si="12"/>
        <v/>
      </c>
      <c r="BF51" s="85" t="str">
        <f t="shared" ca="1" si="13"/>
        <v/>
      </c>
      <c r="BG51" s="85" t="str">
        <f t="shared" ca="1" si="14"/>
        <v/>
      </c>
      <c r="BH51" s="85" t="str">
        <f t="shared" ca="1" si="15"/>
        <v/>
      </c>
      <c r="BI51" s="85" t="str">
        <f t="shared" ca="1" si="16"/>
        <v/>
      </c>
      <c r="BJ51" s="85" t="str">
        <f t="shared" ca="1" si="17"/>
        <v/>
      </c>
      <c r="BK51" s="85" t="str">
        <f t="shared" ca="1" si="18"/>
        <v/>
      </c>
      <c r="BL51" s="85" t="str">
        <f t="shared" ca="1" si="19"/>
        <v/>
      </c>
      <c r="BM51" s="85" t="str">
        <f t="shared" ca="1" si="20"/>
        <v/>
      </c>
      <c r="BN51" s="85" t="str">
        <f t="shared" ca="1" si="21"/>
        <v/>
      </c>
      <c r="BO51" s="85" t="str">
        <f t="shared" ca="1" si="22"/>
        <v/>
      </c>
      <c r="BP51" s="85" t="str">
        <f t="shared" ca="1" si="23"/>
        <v/>
      </c>
      <c r="BQ51" s="85"/>
      <c r="BR51" s="85"/>
    </row>
    <row r="52" spans="1:70">
      <c r="A52" t="str">
        <f>+MasterData!F52</f>
        <v>f</v>
      </c>
      <c r="B52" s="113" t="str">
        <f>+MasterData!B52</f>
        <v>HolM1</v>
      </c>
      <c r="C52" s="141" t="str">
        <f>+MasterData!C52</f>
        <v>Hollamby, Margaret</v>
      </c>
      <c r="D52" s="19" t="str">
        <f>+MasterData!P52</f>
        <v>Margaret Hollamby</v>
      </c>
      <c r="E52" s="132">
        <f t="shared" ca="1" si="51"/>
        <v>0</v>
      </c>
      <c r="F52" s="114">
        <f t="shared" ca="1" si="51"/>
        <v>0</v>
      </c>
      <c r="G52" s="114">
        <f t="shared" ca="1" si="51"/>
        <v>0</v>
      </c>
      <c r="H52" s="114">
        <f t="shared" ca="1" si="51"/>
        <v>0</v>
      </c>
      <c r="I52" s="114">
        <f t="shared" ca="1" si="51"/>
        <v>0</v>
      </c>
      <c r="J52" s="114">
        <f t="shared" ca="1" si="51"/>
        <v>0</v>
      </c>
      <c r="K52" s="114">
        <f t="shared" ca="1" si="51"/>
        <v>0</v>
      </c>
      <c r="L52" s="114">
        <f t="shared" ca="1" si="51"/>
        <v>0</v>
      </c>
      <c r="M52" s="114">
        <f t="shared" ca="1" si="51"/>
        <v>0</v>
      </c>
      <c r="N52" s="114">
        <f t="shared" ca="1" si="51"/>
        <v>0</v>
      </c>
      <c r="O52" s="114">
        <f t="shared" ca="1" si="52"/>
        <v>0</v>
      </c>
      <c r="P52" s="114">
        <f t="shared" ca="1" si="52"/>
        <v>0</v>
      </c>
      <c r="Q52" s="114">
        <f t="shared" ca="1" si="52"/>
        <v>0</v>
      </c>
      <c r="R52" s="114">
        <f t="shared" ca="1" si="52"/>
        <v>0</v>
      </c>
      <c r="S52" s="114">
        <f t="shared" ca="1" si="52"/>
        <v>0</v>
      </c>
      <c r="T52" s="114">
        <f t="shared" ca="1" si="52"/>
        <v>0</v>
      </c>
      <c r="U52" s="114">
        <f t="shared" ca="1" si="52"/>
        <v>0</v>
      </c>
      <c r="V52" s="114">
        <f t="shared" ca="1" si="52"/>
        <v>0</v>
      </c>
      <c r="W52" s="114">
        <f t="shared" ca="1" si="52"/>
        <v>0</v>
      </c>
      <c r="X52" s="114">
        <f t="shared" ca="1" si="52"/>
        <v>0</v>
      </c>
      <c r="Y52" s="230"/>
      <c r="Z52" s="132" t="str">
        <f t="shared" ca="1" si="24"/>
        <v/>
      </c>
      <c r="AA52" s="114" t="str">
        <f t="shared" ca="1" si="25"/>
        <v/>
      </c>
      <c r="AB52" s="135" t="str">
        <f t="shared" ca="1" si="26"/>
        <v/>
      </c>
      <c r="AC52" s="233">
        <f t="shared" ca="1" si="27"/>
        <v>0</v>
      </c>
      <c r="AD52" s="160">
        <f t="shared" ca="1" si="28"/>
        <v>0</v>
      </c>
      <c r="AE52" s="241">
        <f t="shared" ca="1" si="48"/>
        <v>0</v>
      </c>
      <c r="AF52" s="203">
        <f t="shared" ca="1" si="49"/>
        <v>0</v>
      </c>
      <c r="AG52" s="96"/>
      <c r="AH52" s="115" t="str">
        <f t="shared" ca="1" si="31"/>
        <v>No</v>
      </c>
      <c r="AI52" s="115" t="str">
        <f t="shared" ca="1" si="32"/>
        <v/>
      </c>
      <c r="AJ52" s="116" t="str">
        <f t="shared" ca="1" si="33"/>
        <v/>
      </c>
      <c r="AK52" s="116" t="str">
        <f t="shared" ca="1" si="34"/>
        <v/>
      </c>
      <c r="AL52" s="118" t="str">
        <f t="shared" ref="AL52:AN71" ca="1" si="53">IF($AJ52="Yes",ROUND(LARGE($E52:$X52,AL$9),3),"")</f>
        <v/>
      </c>
      <c r="AM52" s="118" t="str">
        <f t="shared" ca="1" si="53"/>
        <v/>
      </c>
      <c r="AN52" s="118" t="str">
        <f t="shared" ca="1" si="53"/>
        <v/>
      </c>
      <c r="AO52" s="118" t="str">
        <f t="shared" ca="1" si="35"/>
        <v/>
      </c>
      <c r="AP52" s="108"/>
      <c r="AR52" s="19">
        <f t="shared" si="6"/>
        <v>47</v>
      </c>
      <c r="AS52" s="18" t="str">
        <f t="shared" si="36"/>
        <v>Hollamby, Margaret</v>
      </c>
      <c r="AT52" s="69" t="str">
        <f ca="1">IF(Z52="","",+HLOOKUP(Z52,$E52:$X$98,$AR52,FALSE))</f>
        <v/>
      </c>
      <c r="AU52" s="69" t="str">
        <f ca="1">IF(AA52="","",+HLOOKUP(AA52,$E52:$X$98,$AR52,FALSE))</f>
        <v/>
      </c>
      <c r="AV52" s="156" t="str">
        <f ca="1">IF(AB52="","",+HLOOKUP(AB52,$E52:$X$98,$AR52,FALSE))</f>
        <v/>
      </c>
      <c r="AX52" s="85" t="str">
        <f t="shared" ca="1" si="37"/>
        <v/>
      </c>
      <c r="AY52" s="85" t="str">
        <f t="shared" ca="1" si="50"/>
        <v/>
      </c>
      <c r="AZ52" s="85" t="str">
        <f t="shared" ca="1" si="7"/>
        <v/>
      </c>
      <c r="BA52" s="85" t="str">
        <f t="shared" ca="1" si="8"/>
        <v/>
      </c>
      <c r="BB52" s="85" t="str">
        <f t="shared" ca="1" si="9"/>
        <v/>
      </c>
      <c r="BC52" s="85" t="str">
        <f t="shared" ca="1" si="10"/>
        <v/>
      </c>
      <c r="BD52" s="85" t="str">
        <f t="shared" ca="1" si="11"/>
        <v/>
      </c>
      <c r="BE52" s="85" t="str">
        <f t="shared" ca="1" si="12"/>
        <v/>
      </c>
      <c r="BF52" s="85" t="str">
        <f t="shared" ca="1" si="13"/>
        <v/>
      </c>
      <c r="BG52" s="85" t="str">
        <f t="shared" ca="1" si="14"/>
        <v/>
      </c>
      <c r="BH52" s="85" t="str">
        <f t="shared" ca="1" si="15"/>
        <v/>
      </c>
      <c r="BI52" s="85" t="str">
        <f t="shared" ca="1" si="16"/>
        <v/>
      </c>
      <c r="BJ52" s="85" t="str">
        <f t="shared" ca="1" si="17"/>
        <v/>
      </c>
      <c r="BK52" s="85" t="str">
        <f t="shared" ca="1" si="18"/>
        <v/>
      </c>
      <c r="BL52" s="85" t="str">
        <f t="shared" ca="1" si="19"/>
        <v/>
      </c>
      <c r="BM52" s="85" t="str">
        <f t="shared" ca="1" si="20"/>
        <v/>
      </c>
      <c r="BN52" s="85" t="str">
        <f t="shared" ca="1" si="21"/>
        <v/>
      </c>
      <c r="BO52" s="85" t="str">
        <f t="shared" ca="1" si="22"/>
        <v/>
      </c>
      <c r="BP52" s="85" t="str">
        <f t="shared" ca="1" si="23"/>
        <v/>
      </c>
      <c r="BQ52" s="85"/>
      <c r="BR52" s="85"/>
    </row>
    <row r="53" spans="1:70">
      <c r="A53" t="str">
        <f>+MasterData!F53</f>
        <v>m</v>
      </c>
      <c r="B53" t="str">
        <f>+MasterData!B53</f>
        <v>HorS</v>
      </c>
      <c r="C53" s="140" t="str">
        <f>+MasterData!C53</f>
        <v>Horn, Steve</v>
      </c>
      <c r="D53" s="19" t="str">
        <f>+MasterData!P53</f>
        <v>Steve Horn</v>
      </c>
      <c r="E53" s="131">
        <f t="shared" ca="1" si="51"/>
        <v>51.451000000000001</v>
      </c>
      <c r="F53" s="47">
        <f t="shared" ca="1" si="51"/>
        <v>0</v>
      </c>
      <c r="G53" s="47">
        <f t="shared" ca="1" si="51"/>
        <v>0</v>
      </c>
      <c r="H53" s="47">
        <f t="shared" ca="1" si="51"/>
        <v>0</v>
      </c>
      <c r="I53" s="47">
        <f t="shared" ca="1" si="51"/>
        <v>0</v>
      </c>
      <c r="J53" s="47">
        <f t="shared" ca="1" si="51"/>
        <v>0</v>
      </c>
      <c r="K53" s="47">
        <f t="shared" ca="1" si="51"/>
        <v>0</v>
      </c>
      <c r="L53" s="47">
        <f t="shared" ca="1" si="51"/>
        <v>0</v>
      </c>
      <c r="M53" s="47">
        <f t="shared" ca="1" si="51"/>
        <v>0</v>
      </c>
      <c r="N53" s="47">
        <f t="shared" ca="1" si="51"/>
        <v>0</v>
      </c>
      <c r="O53" s="47">
        <f t="shared" ca="1" si="52"/>
        <v>0</v>
      </c>
      <c r="P53" s="47">
        <f t="shared" ca="1" si="52"/>
        <v>0</v>
      </c>
      <c r="Q53" s="47">
        <f t="shared" ca="1" si="52"/>
        <v>0</v>
      </c>
      <c r="R53" s="47">
        <f t="shared" ca="1" si="52"/>
        <v>0</v>
      </c>
      <c r="S53" s="47">
        <f t="shared" ca="1" si="52"/>
        <v>0</v>
      </c>
      <c r="T53" s="47">
        <f t="shared" ca="1" si="52"/>
        <v>0</v>
      </c>
      <c r="U53" s="47">
        <f t="shared" ca="1" si="52"/>
        <v>0</v>
      </c>
      <c r="V53" s="47">
        <f t="shared" ca="1" si="52"/>
        <v>0</v>
      </c>
      <c r="W53" s="47">
        <f t="shared" ca="1" si="52"/>
        <v>0</v>
      </c>
      <c r="X53" s="47">
        <f t="shared" ca="1" si="52"/>
        <v>0</v>
      </c>
      <c r="Y53" s="70"/>
      <c r="Z53" s="131" t="str">
        <f t="shared" ca="1" si="24"/>
        <v/>
      </c>
      <c r="AA53" s="47" t="str">
        <f t="shared" ca="1" si="25"/>
        <v/>
      </c>
      <c r="AB53" s="134" t="str">
        <f t="shared" ca="1" si="26"/>
        <v/>
      </c>
      <c r="AC53" s="138">
        <f t="shared" ca="1" si="27"/>
        <v>0</v>
      </c>
      <c r="AD53" s="159">
        <f t="shared" ca="1" si="28"/>
        <v>0</v>
      </c>
      <c r="AE53" s="240">
        <f t="shared" ca="1" si="48"/>
        <v>0</v>
      </c>
      <c r="AF53" s="202">
        <f t="shared" ca="1" si="49"/>
        <v>0</v>
      </c>
      <c r="AG53" s="123"/>
      <c r="AH53" s="109" t="str">
        <f t="shared" ca="1" si="31"/>
        <v>No</v>
      </c>
      <c r="AI53" s="109" t="str">
        <f t="shared" ca="1" si="32"/>
        <v/>
      </c>
      <c r="AJ53" s="110" t="str">
        <f t="shared" ca="1" si="33"/>
        <v/>
      </c>
      <c r="AK53" s="110" t="str">
        <f t="shared" ca="1" si="34"/>
        <v/>
      </c>
      <c r="AL53" s="108" t="str">
        <f t="shared" ca="1" si="53"/>
        <v/>
      </c>
      <c r="AM53" s="108" t="str">
        <f t="shared" ca="1" si="53"/>
        <v/>
      </c>
      <c r="AN53" s="108" t="str">
        <f t="shared" ca="1" si="53"/>
        <v/>
      </c>
      <c r="AO53" s="108" t="str">
        <f t="shared" ca="1" si="35"/>
        <v/>
      </c>
      <c r="AP53" s="108"/>
      <c r="AR53" s="19">
        <f t="shared" si="6"/>
        <v>46</v>
      </c>
      <c r="AS53" s="18" t="str">
        <f t="shared" si="36"/>
        <v>Horn, Steve</v>
      </c>
      <c r="AT53" s="69" t="str">
        <f ca="1">IF(Z53="","",+HLOOKUP(Z53,$E53:$X$98,$AR53,FALSE))</f>
        <v/>
      </c>
      <c r="AU53" s="69" t="str">
        <f ca="1">IF(AA53="","",+HLOOKUP(AA53,$E53:$X$98,$AR53,FALSE))</f>
        <v/>
      </c>
      <c r="AV53" s="156" t="str">
        <f ca="1">IF(AB53="","",+HLOOKUP(AB53,$E53:$X$98,$AR53,FALSE))</f>
        <v/>
      </c>
      <c r="AX53" s="85">
        <f t="shared" ca="1" si="37"/>
        <v>51.451000000000001</v>
      </c>
      <c r="AY53" s="85" t="str">
        <f t="shared" ca="1" si="50"/>
        <v/>
      </c>
      <c r="AZ53" s="85" t="str">
        <f t="shared" ca="1" si="7"/>
        <v/>
      </c>
      <c r="BA53" s="85" t="str">
        <f t="shared" ca="1" si="8"/>
        <v/>
      </c>
      <c r="BB53" s="85" t="str">
        <f t="shared" ca="1" si="9"/>
        <v/>
      </c>
      <c r="BC53" s="85" t="str">
        <f t="shared" ca="1" si="10"/>
        <v/>
      </c>
      <c r="BD53" s="85" t="str">
        <f t="shared" ca="1" si="11"/>
        <v/>
      </c>
      <c r="BE53" s="85" t="str">
        <f t="shared" ca="1" si="12"/>
        <v/>
      </c>
      <c r="BF53" s="85" t="str">
        <f t="shared" ca="1" si="13"/>
        <v/>
      </c>
      <c r="BG53" s="85" t="str">
        <f t="shared" ca="1" si="14"/>
        <v/>
      </c>
      <c r="BH53" s="85" t="str">
        <f t="shared" ca="1" si="15"/>
        <v/>
      </c>
      <c r="BI53" s="85" t="str">
        <f t="shared" ca="1" si="16"/>
        <v/>
      </c>
      <c r="BJ53" s="85" t="str">
        <f t="shared" ca="1" si="17"/>
        <v/>
      </c>
      <c r="BK53" s="85" t="str">
        <f t="shared" ca="1" si="18"/>
        <v/>
      </c>
      <c r="BL53" s="85" t="str">
        <f t="shared" ca="1" si="19"/>
        <v/>
      </c>
      <c r="BM53" s="85" t="str">
        <f t="shared" ca="1" si="20"/>
        <v/>
      </c>
      <c r="BN53" s="85" t="str">
        <f t="shared" ca="1" si="21"/>
        <v/>
      </c>
      <c r="BO53" s="85" t="str">
        <f t="shared" ca="1" si="22"/>
        <v/>
      </c>
      <c r="BP53" s="85" t="str">
        <f t="shared" ca="1" si="23"/>
        <v/>
      </c>
      <c r="BQ53" s="85"/>
      <c r="BR53" s="85"/>
    </row>
    <row r="54" spans="1:70">
      <c r="A54" t="str">
        <f>+MasterData!F54</f>
        <v>m</v>
      </c>
      <c r="B54" t="str">
        <f>+MasterData!B54</f>
        <v>JenG</v>
      </c>
      <c r="C54" s="140" t="str">
        <f>+MasterData!C54</f>
        <v>Jenner, Graham</v>
      </c>
      <c r="D54" s="19" t="str">
        <f>+MasterData!P54</f>
        <v>Graham Jenner</v>
      </c>
      <c r="E54" s="131">
        <f t="shared" ca="1" si="51"/>
        <v>0</v>
      </c>
      <c r="F54" s="47">
        <f t="shared" ca="1" si="51"/>
        <v>0</v>
      </c>
      <c r="G54" s="47">
        <f t="shared" ca="1" si="51"/>
        <v>0</v>
      </c>
      <c r="H54" s="47">
        <f t="shared" ca="1" si="51"/>
        <v>0</v>
      </c>
      <c r="I54" s="47">
        <f t="shared" ca="1" si="51"/>
        <v>0</v>
      </c>
      <c r="J54" s="47">
        <f t="shared" ca="1" si="51"/>
        <v>0</v>
      </c>
      <c r="K54" s="47">
        <f t="shared" ca="1" si="51"/>
        <v>0</v>
      </c>
      <c r="L54" s="47">
        <f t="shared" ca="1" si="51"/>
        <v>0</v>
      </c>
      <c r="M54" s="47">
        <f t="shared" ca="1" si="51"/>
        <v>0</v>
      </c>
      <c r="N54" s="47">
        <f t="shared" ca="1" si="51"/>
        <v>0</v>
      </c>
      <c r="O54" s="47">
        <f t="shared" ca="1" si="52"/>
        <v>0</v>
      </c>
      <c r="P54" s="47">
        <f t="shared" ca="1" si="52"/>
        <v>0</v>
      </c>
      <c r="Q54" s="47">
        <f t="shared" ca="1" si="52"/>
        <v>0</v>
      </c>
      <c r="R54" s="47">
        <f t="shared" ca="1" si="52"/>
        <v>0</v>
      </c>
      <c r="S54" s="47">
        <f t="shared" ca="1" si="52"/>
        <v>0</v>
      </c>
      <c r="T54" s="47">
        <f t="shared" ca="1" si="52"/>
        <v>0</v>
      </c>
      <c r="U54" s="47">
        <f t="shared" ca="1" si="52"/>
        <v>0</v>
      </c>
      <c r="V54" s="47">
        <f t="shared" ca="1" si="52"/>
        <v>0</v>
      </c>
      <c r="W54" s="47">
        <f t="shared" ca="1" si="52"/>
        <v>0</v>
      </c>
      <c r="X54" s="47">
        <f t="shared" ca="1" si="52"/>
        <v>0</v>
      </c>
      <c r="Y54" s="70"/>
      <c r="Z54" s="131" t="str">
        <f t="shared" ca="1" si="24"/>
        <v/>
      </c>
      <c r="AA54" s="47" t="str">
        <f t="shared" ca="1" si="25"/>
        <v/>
      </c>
      <c r="AB54" s="134" t="str">
        <f t="shared" ca="1" si="26"/>
        <v/>
      </c>
      <c r="AC54" s="138">
        <f t="shared" ca="1" si="27"/>
        <v>0</v>
      </c>
      <c r="AD54" s="159">
        <f t="shared" ca="1" si="28"/>
        <v>0</v>
      </c>
      <c r="AE54" s="240">
        <f t="shared" ca="1" si="48"/>
        <v>0</v>
      </c>
      <c r="AF54" s="202">
        <f t="shared" ca="1" si="49"/>
        <v>0</v>
      </c>
      <c r="AG54" s="123"/>
      <c r="AH54" s="109" t="str">
        <f t="shared" ca="1" si="31"/>
        <v>No</v>
      </c>
      <c r="AI54" s="109" t="str">
        <f t="shared" ca="1" si="32"/>
        <v/>
      </c>
      <c r="AJ54" s="110" t="str">
        <f t="shared" ca="1" si="33"/>
        <v/>
      </c>
      <c r="AK54" s="110" t="str">
        <f t="shared" ca="1" si="34"/>
        <v/>
      </c>
      <c r="AL54" s="108" t="str">
        <f t="shared" ca="1" si="53"/>
        <v/>
      </c>
      <c r="AM54" s="108" t="str">
        <f t="shared" ca="1" si="53"/>
        <v/>
      </c>
      <c r="AN54" s="108" t="str">
        <f t="shared" ca="1" si="53"/>
        <v/>
      </c>
      <c r="AO54" s="108" t="str">
        <f t="shared" ca="1" si="35"/>
        <v/>
      </c>
      <c r="AP54" s="108"/>
      <c r="AR54" s="19">
        <f t="shared" si="6"/>
        <v>45</v>
      </c>
      <c r="AS54" s="18" t="str">
        <f t="shared" si="36"/>
        <v>Jenner, Graham</v>
      </c>
      <c r="AT54" s="69" t="str">
        <f ca="1">IF(Z54="","",+HLOOKUP(Z54,$E54:$X$98,$AR54,FALSE))</f>
        <v/>
      </c>
      <c r="AU54" s="69" t="str">
        <f ca="1">IF(AA54="","",+HLOOKUP(AA54,$E54:$X$98,$AR54,FALSE))</f>
        <v/>
      </c>
      <c r="AV54" s="156" t="str">
        <f ca="1">IF(AB54="","",+HLOOKUP(AB54,$E54:$X$98,$AR54,FALSE))</f>
        <v/>
      </c>
      <c r="AX54" s="85" t="str">
        <f t="shared" ca="1" si="37"/>
        <v/>
      </c>
      <c r="AY54" s="85" t="str">
        <f t="shared" ca="1" si="50"/>
        <v/>
      </c>
      <c r="AZ54" s="85" t="str">
        <f t="shared" ca="1" si="7"/>
        <v/>
      </c>
      <c r="BA54" s="85" t="str">
        <f t="shared" ca="1" si="8"/>
        <v/>
      </c>
      <c r="BB54" s="85" t="str">
        <f t="shared" ca="1" si="9"/>
        <v/>
      </c>
      <c r="BC54" s="85" t="str">
        <f t="shared" ca="1" si="10"/>
        <v/>
      </c>
      <c r="BD54" s="85" t="str">
        <f t="shared" ca="1" si="11"/>
        <v/>
      </c>
      <c r="BE54" s="85" t="str">
        <f t="shared" ca="1" si="12"/>
        <v/>
      </c>
      <c r="BF54" s="85" t="str">
        <f t="shared" ca="1" si="13"/>
        <v/>
      </c>
      <c r="BG54" s="85" t="str">
        <f t="shared" ca="1" si="14"/>
        <v/>
      </c>
      <c r="BH54" s="85" t="str">
        <f t="shared" ca="1" si="15"/>
        <v/>
      </c>
      <c r="BI54" s="85" t="str">
        <f t="shared" ca="1" si="16"/>
        <v/>
      </c>
      <c r="BJ54" s="85" t="str">
        <f t="shared" ca="1" si="17"/>
        <v/>
      </c>
      <c r="BK54" s="85" t="str">
        <f t="shared" ca="1" si="18"/>
        <v/>
      </c>
      <c r="BL54" s="85" t="str">
        <f t="shared" ca="1" si="19"/>
        <v/>
      </c>
      <c r="BM54" s="85" t="str">
        <f t="shared" ca="1" si="20"/>
        <v/>
      </c>
      <c r="BN54" s="85" t="str">
        <f t="shared" ca="1" si="21"/>
        <v/>
      </c>
      <c r="BO54" s="85" t="str">
        <f t="shared" ca="1" si="22"/>
        <v/>
      </c>
      <c r="BP54" s="85" t="str">
        <f t="shared" ca="1" si="23"/>
        <v/>
      </c>
      <c r="BQ54" s="85"/>
      <c r="BR54" s="85"/>
    </row>
    <row r="55" spans="1:70">
      <c r="A55" t="str">
        <f>+MasterData!F55</f>
        <v>m</v>
      </c>
      <c r="B55" s="113" t="str">
        <f>+MasterData!B55</f>
        <v>KenJ</v>
      </c>
      <c r="C55" s="141" t="str">
        <f>+MasterData!C55</f>
        <v>Kennedy, Jon</v>
      </c>
      <c r="D55" s="19" t="str">
        <f>+MasterData!P55</f>
        <v>Jon Kennedy</v>
      </c>
      <c r="E55" s="132">
        <f t="shared" ca="1" si="51"/>
        <v>0</v>
      </c>
      <c r="F55" s="114">
        <f t="shared" ca="1" si="51"/>
        <v>0</v>
      </c>
      <c r="G55" s="114">
        <f t="shared" ca="1" si="51"/>
        <v>0</v>
      </c>
      <c r="H55" s="114">
        <f t="shared" ca="1" si="51"/>
        <v>0</v>
      </c>
      <c r="I55" s="114">
        <f t="shared" ca="1" si="51"/>
        <v>0</v>
      </c>
      <c r="J55" s="114">
        <f t="shared" ca="1" si="51"/>
        <v>0</v>
      </c>
      <c r="K55" s="114">
        <f t="shared" ca="1" si="51"/>
        <v>0</v>
      </c>
      <c r="L55" s="114">
        <f t="shared" ca="1" si="51"/>
        <v>0</v>
      </c>
      <c r="M55" s="114">
        <f t="shared" ca="1" si="51"/>
        <v>0</v>
      </c>
      <c r="N55" s="114">
        <f t="shared" ca="1" si="51"/>
        <v>0</v>
      </c>
      <c r="O55" s="114">
        <f t="shared" ca="1" si="52"/>
        <v>0</v>
      </c>
      <c r="P55" s="114">
        <f t="shared" ca="1" si="52"/>
        <v>0</v>
      </c>
      <c r="Q55" s="114">
        <f t="shared" ca="1" si="52"/>
        <v>0</v>
      </c>
      <c r="R55" s="114">
        <f t="shared" ca="1" si="52"/>
        <v>0</v>
      </c>
      <c r="S55" s="114">
        <f t="shared" ca="1" si="52"/>
        <v>0</v>
      </c>
      <c r="T55" s="114">
        <f t="shared" ca="1" si="52"/>
        <v>0</v>
      </c>
      <c r="U55" s="114">
        <f t="shared" ca="1" si="52"/>
        <v>0</v>
      </c>
      <c r="V55" s="114">
        <f t="shared" ca="1" si="52"/>
        <v>0</v>
      </c>
      <c r="W55" s="114">
        <f t="shared" ca="1" si="52"/>
        <v>0</v>
      </c>
      <c r="X55" s="114">
        <f t="shared" ca="1" si="52"/>
        <v>0</v>
      </c>
      <c r="Y55" s="230"/>
      <c r="Z55" s="132" t="str">
        <f t="shared" ca="1" si="24"/>
        <v/>
      </c>
      <c r="AA55" s="114" t="str">
        <f t="shared" ca="1" si="25"/>
        <v/>
      </c>
      <c r="AB55" s="135" t="str">
        <f t="shared" ca="1" si="26"/>
        <v/>
      </c>
      <c r="AC55" s="233">
        <f t="shared" ca="1" si="27"/>
        <v>0</v>
      </c>
      <c r="AD55" s="160">
        <f t="shared" ca="1" si="28"/>
        <v>0</v>
      </c>
      <c r="AE55" s="241">
        <f t="shared" ca="1" si="48"/>
        <v>0</v>
      </c>
      <c r="AF55" s="203">
        <f t="shared" ca="1" si="49"/>
        <v>0</v>
      </c>
      <c r="AG55" s="96"/>
      <c r="AH55" s="115" t="str">
        <f t="shared" ca="1" si="31"/>
        <v>No</v>
      </c>
      <c r="AI55" s="115" t="str">
        <f t="shared" ca="1" si="32"/>
        <v/>
      </c>
      <c r="AJ55" s="116" t="str">
        <f t="shared" ca="1" si="33"/>
        <v/>
      </c>
      <c r="AK55" s="116" t="str">
        <f t="shared" ca="1" si="34"/>
        <v/>
      </c>
      <c r="AL55" s="118" t="str">
        <f t="shared" ca="1" si="53"/>
        <v/>
      </c>
      <c r="AM55" s="118" t="str">
        <f t="shared" ca="1" si="53"/>
        <v/>
      </c>
      <c r="AN55" s="118" t="str">
        <f t="shared" ca="1" si="53"/>
        <v/>
      </c>
      <c r="AO55" s="118" t="str">
        <f t="shared" ca="1" si="35"/>
        <v/>
      </c>
      <c r="AP55" s="108"/>
      <c r="AR55" s="19">
        <f t="shared" si="6"/>
        <v>44</v>
      </c>
      <c r="AS55" s="18" t="str">
        <f t="shared" si="36"/>
        <v>Kennedy, Jon</v>
      </c>
      <c r="AT55" s="69" t="str">
        <f ca="1">IF(Z55="","",+HLOOKUP(Z55,$E55:$X$98,$AR55,FALSE))</f>
        <v/>
      </c>
      <c r="AU55" s="69" t="str">
        <f ca="1">IF(AA55="","",+HLOOKUP(AA55,$E55:$X$98,$AR55,FALSE))</f>
        <v/>
      </c>
      <c r="AV55" s="156" t="str">
        <f ca="1">IF(AB55="","",+HLOOKUP(AB55,$E55:$X$98,$AR55,FALSE))</f>
        <v/>
      </c>
      <c r="AX55" s="85" t="str">
        <f t="shared" ca="1" si="37"/>
        <v/>
      </c>
      <c r="AY55" s="85" t="str">
        <f t="shared" ca="1" si="50"/>
        <v/>
      </c>
      <c r="AZ55" s="85" t="str">
        <f t="shared" ca="1" si="7"/>
        <v/>
      </c>
      <c r="BA55" s="85" t="str">
        <f t="shared" ca="1" si="8"/>
        <v/>
      </c>
      <c r="BB55" s="85" t="str">
        <f t="shared" ca="1" si="9"/>
        <v/>
      </c>
      <c r="BC55" s="85" t="str">
        <f t="shared" ca="1" si="10"/>
        <v/>
      </c>
      <c r="BD55" s="85" t="str">
        <f t="shared" ca="1" si="11"/>
        <v/>
      </c>
      <c r="BE55" s="85" t="str">
        <f t="shared" ca="1" si="12"/>
        <v/>
      </c>
      <c r="BF55" s="85" t="str">
        <f t="shared" ca="1" si="13"/>
        <v/>
      </c>
      <c r="BG55" s="85" t="str">
        <f t="shared" ca="1" si="14"/>
        <v/>
      </c>
      <c r="BH55" s="85" t="str">
        <f t="shared" ca="1" si="15"/>
        <v/>
      </c>
      <c r="BI55" s="85" t="str">
        <f t="shared" ca="1" si="16"/>
        <v/>
      </c>
      <c r="BJ55" s="85" t="str">
        <f t="shared" ca="1" si="17"/>
        <v/>
      </c>
      <c r="BK55" s="85" t="str">
        <f t="shared" ca="1" si="18"/>
        <v/>
      </c>
      <c r="BL55" s="85" t="str">
        <f t="shared" ca="1" si="19"/>
        <v/>
      </c>
      <c r="BM55" s="85" t="str">
        <f t="shared" ca="1" si="20"/>
        <v/>
      </c>
      <c r="BN55" s="85" t="str">
        <f t="shared" ca="1" si="21"/>
        <v/>
      </c>
      <c r="BO55" s="85" t="str">
        <f t="shared" ca="1" si="22"/>
        <v/>
      </c>
      <c r="BP55" s="85" t="str">
        <f t="shared" ca="1" si="23"/>
        <v/>
      </c>
      <c r="BQ55" s="85"/>
      <c r="BR55" s="85"/>
    </row>
    <row r="56" spans="1:70">
      <c r="A56" t="str">
        <f>+MasterData!F56</f>
        <v>m</v>
      </c>
      <c r="B56" t="str">
        <f>+MasterData!B56</f>
        <v>KirD</v>
      </c>
      <c r="C56" s="140" t="str">
        <f>+MasterData!C56</f>
        <v>Kirby, Dave</v>
      </c>
      <c r="D56" s="19" t="str">
        <f>+MasterData!P56</f>
        <v>Dave Kirby</v>
      </c>
      <c r="E56" s="131">
        <f t="shared" ca="1" si="51"/>
        <v>0</v>
      </c>
      <c r="F56" s="47">
        <f t="shared" ca="1" si="51"/>
        <v>0</v>
      </c>
      <c r="G56" s="47">
        <f t="shared" ca="1" si="51"/>
        <v>0</v>
      </c>
      <c r="H56" s="47">
        <f t="shared" ca="1" si="51"/>
        <v>0</v>
      </c>
      <c r="I56" s="47">
        <f t="shared" ca="1" si="51"/>
        <v>0</v>
      </c>
      <c r="J56" s="47">
        <f t="shared" ca="1" si="51"/>
        <v>0</v>
      </c>
      <c r="K56" s="47">
        <f t="shared" ca="1" si="51"/>
        <v>0</v>
      </c>
      <c r="L56" s="47">
        <f t="shared" ca="1" si="51"/>
        <v>0</v>
      </c>
      <c r="M56" s="47">
        <f t="shared" ca="1" si="51"/>
        <v>0</v>
      </c>
      <c r="N56" s="47">
        <f t="shared" ca="1" si="51"/>
        <v>0</v>
      </c>
      <c r="O56" s="47">
        <f t="shared" ca="1" si="52"/>
        <v>0</v>
      </c>
      <c r="P56" s="47">
        <f t="shared" ca="1" si="52"/>
        <v>0</v>
      </c>
      <c r="Q56" s="47">
        <f t="shared" ca="1" si="52"/>
        <v>0</v>
      </c>
      <c r="R56" s="47">
        <f t="shared" ca="1" si="52"/>
        <v>0</v>
      </c>
      <c r="S56" s="47">
        <f t="shared" ca="1" si="52"/>
        <v>0</v>
      </c>
      <c r="T56" s="47">
        <f t="shared" ca="1" si="52"/>
        <v>0</v>
      </c>
      <c r="U56" s="47">
        <f t="shared" ca="1" si="52"/>
        <v>0</v>
      </c>
      <c r="V56" s="47">
        <f t="shared" ca="1" si="52"/>
        <v>0</v>
      </c>
      <c r="W56" s="47">
        <f t="shared" ca="1" si="52"/>
        <v>0</v>
      </c>
      <c r="X56" s="47">
        <f t="shared" ca="1" si="52"/>
        <v>0</v>
      </c>
      <c r="Y56" s="70"/>
      <c r="Z56" s="131" t="str">
        <f t="shared" ca="1" si="24"/>
        <v/>
      </c>
      <c r="AA56" s="47" t="str">
        <f t="shared" ca="1" si="25"/>
        <v/>
      </c>
      <c r="AB56" s="134" t="str">
        <f t="shared" ca="1" si="26"/>
        <v/>
      </c>
      <c r="AC56" s="138">
        <f t="shared" ca="1" si="27"/>
        <v>0</v>
      </c>
      <c r="AD56" s="159">
        <f t="shared" ca="1" si="28"/>
        <v>0</v>
      </c>
      <c r="AE56" s="240">
        <f t="shared" ca="1" si="48"/>
        <v>0</v>
      </c>
      <c r="AF56" s="202">
        <f t="shared" ca="1" si="49"/>
        <v>0</v>
      </c>
      <c r="AG56" s="123"/>
      <c r="AH56" s="109" t="str">
        <f t="shared" ca="1" si="31"/>
        <v>No</v>
      </c>
      <c r="AI56" s="109" t="str">
        <f t="shared" ca="1" si="32"/>
        <v/>
      </c>
      <c r="AJ56" s="110" t="str">
        <f t="shared" ca="1" si="33"/>
        <v/>
      </c>
      <c r="AK56" s="110" t="str">
        <f t="shared" ca="1" si="34"/>
        <v/>
      </c>
      <c r="AL56" s="108" t="str">
        <f t="shared" ca="1" si="53"/>
        <v/>
      </c>
      <c r="AM56" s="108" t="str">
        <f t="shared" ca="1" si="53"/>
        <v/>
      </c>
      <c r="AN56" s="108" t="str">
        <f t="shared" ca="1" si="53"/>
        <v/>
      </c>
      <c r="AO56" s="108" t="str">
        <f t="shared" ca="1" si="35"/>
        <v/>
      </c>
      <c r="AP56" s="108"/>
      <c r="AR56" s="19">
        <f t="shared" si="6"/>
        <v>43</v>
      </c>
      <c r="AS56" s="18" t="str">
        <f t="shared" si="36"/>
        <v>Kirby, Dave</v>
      </c>
      <c r="AT56" s="69" t="str">
        <f ca="1">IF(Z56="","",+HLOOKUP(Z56,$E56:$X$98,$AR56,FALSE))</f>
        <v/>
      </c>
      <c r="AU56" s="69" t="str">
        <f ca="1">IF(AA56="","",+HLOOKUP(AA56,$E56:$X$98,$AR56,FALSE))</f>
        <v/>
      </c>
      <c r="AV56" s="156" t="str">
        <f ca="1">IF(AB56="","",+HLOOKUP(AB56,$E56:$X$98,$AR56,FALSE))</f>
        <v/>
      </c>
      <c r="AX56" s="85" t="str">
        <f t="shared" ca="1" si="37"/>
        <v/>
      </c>
      <c r="AY56" s="85" t="str">
        <f t="shared" ca="1" si="50"/>
        <v/>
      </c>
      <c r="AZ56" s="85" t="str">
        <f t="shared" ca="1" si="7"/>
        <v/>
      </c>
      <c r="BA56" s="85" t="str">
        <f t="shared" ca="1" si="8"/>
        <v/>
      </c>
      <c r="BB56" s="85" t="str">
        <f t="shared" ca="1" si="9"/>
        <v/>
      </c>
      <c r="BC56" s="85" t="str">
        <f t="shared" ca="1" si="10"/>
        <v/>
      </c>
      <c r="BD56" s="85" t="str">
        <f t="shared" ca="1" si="11"/>
        <v/>
      </c>
      <c r="BE56" s="85" t="str">
        <f t="shared" ca="1" si="12"/>
        <v/>
      </c>
      <c r="BF56" s="85" t="str">
        <f t="shared" ca="1" si="13"/>
        <v/>
      </c>
      <c r="BG56" s="85" t="str">
        <f t="shared" ca="1" si="14"/>
        <v/>
      </c>
      <c r="BH56" s="85" t="str">
        <f t="shared" ca="1" si="15"/>
        <v/>
      </c>
      <c r="BI56" s="85" t="str">
        <f t="shared" ca="1" si="16"/>
        <v/>
      </c>
      <c r="BJ56" s="85" t="str">
        <f t="shared" ca="1" si="17"/>
        <v/>
      </c>
      <c r="BK56" s="85" t="str">
        <f t="shared" ca="1" si="18"/>
        <v/>
      </c>
      <c r="BL56" s="85" t="str">
        <f t="shared" ca="1" si="19"/>
        <v/>
      </c>
      <c r="BM56" s="85" t="str">
        <f t="shared" ca="1" si="20"/>
        <v/>
      </c>
      <c r="BN56" s="85" t="str">
        <f t="shared" ca="1" si="21"/>
        <v/>
      </c>
      <c r="BO56" s="85" t="str">
        <f t="shared" ca="1" si="22"/>
        <v/>
      </c>
      <c r="BP56" s="85" t="str">
        <f t="shared" ca="1" si="23"/>
        <v/>
      </c>
      <c r="BQ56" s="85"/>
      <c r="BR56" s="85"/>
    </row>
    <row r="57" spans="1:70">
      <c r="A57" t="str">
        <f>+MasterData!F57</f>
        <v>f</v>
      </c>
      <c r="B57" t="str">
        <f>+MasterData!B57</f>
        <v>LazM</v>
      </c>
      <c r="C57" s="140" t="str">
        <f>+MasterData!C57</f>
        <v>Lazell, Marguerite</v>
      </c>
      <c r="D57" s="19" t="str">
        <f>+MasterData!P57</f>
        <v>Marguerite Lazell</v>
      </c>
      <c r="E57" s="131">
        <f t="shared" ca="1" si="51"/>
        <v>0</v>
      </c>
      <c r="F57" s="47">
        <f t="shared" ca="1" si="51"/>
        <v>0</v>
      </c>
      <c r="G57" s="47">
        <f t="shared" ca="1" si="51"/>
        <v>0</v>
      </c>
      <c r="H57" s="47">
        <f t="shared" ca="1" si="51"/>
        <v>0</v>
      </c>
      <c r="I57" s="47">
        <f t="shared" ca="1" si="51"/>
        <v>0</v>
      </c>
      <c r="J57" s="47">
        <f t="shared" ca="1" si="51"/>
        <v>0</v>
      </c>
      <c r="K57" s="47">
        <f t="shared" ca="1" si="51"/>
        <v>0</v>
      </c>
      <c r="L57" s="47">
        <f t="shared" ca="1" si="51"/>
        <v>0</v>
      </c>
      <c r="M57" s="47">
        <f t="shared" ca="1" si="51"/>
        <v>0</v>
      </c>
      <c r="N57" s="47">
        <f t="shared" ca="1" si="51"/>
        <v>0</v>
      </c>
      <c r="O57" s="47">
        <f t="shared" ca="1" si="52"/>
        <v>0</v>
      </c>
      <c r="P57" s="47">
        <f t="shared" ca="1" si="52"/>
        <v>0</v>
      </c>
      <c r="Q57" s="47">
        <f t="shared" ca="1" si="52"/>
        <v>0</v>
      </c>
      <c r="R57" s="47">
        <f t="shared" ca="1" si="52"/>
        <v>0</v>
      </c>
      <c r="S57" s="47">
        <f t="shared" ca="1" si="52"/>
        <v>0</v>
      </c>
      <c r="T57" s="47">
        <f t="shared" ca="1" si="52"/>
        <v>0</v>
      </c>
      <c r="U57" s="47">
        <f t="shared" ca="1" si="52"/>
        <v>0</v>
      </c>
      <c r="V57" s="47">
        <f t="shared" ca="1" si="52"/>
        <v>0</v>
      </c>
      <c r="W57" s="47">
        <f t="shared" ca="1" si="52"/>
        <v>0</v>
      </c>
      <c r="X57" s="47">
        <f t="shared" ca="1" si="52"/>
        <v>0</v>
      </c>
      <c r="Y57" s="70"/>
      <c r="Z57" s="131" t="str">
        <f t="shared" ca="1" si="24"/>
        <v/>
      </c>
      <c r="AA57" s="47" t="str">
        <f t="shared" ca="1" si="25"/>
        <v/>
      </c>
      <c r="AB57" s="134" t="str">
        <f t="shared" ca="1" si="26"/>
        <v/>
      </c>
      <c r="AC57" s="138">
        <f t="shared" ca="1" si="27"/>
        <v>0</v>
      </c>
      <c r="AD57" s="159">
        <f t="shared" ca="1" si="28"/>
        <v>0</v>
      </c>
      <c r="AE57" s="240">
        <f t="shared" ca="1" si="48"/>
        <v>0</v>
      </c>
      <c r="AF57" s="202">
        <f t="shared" ca="1" si="49"/>
        <v>0</v>
      </c>
      <c r="AG57" s="123"/>
      <c r="AH57" s="109" t="str">
        <f t="shared" ca="1" si="31"/>
        <v>No</v>
      </c>
      <c r="AI57" s="109" t="str">
        <f t="shared" ca="1" si="32"/>
        <v/>
      </c>
      <c r="AJ57" s="110" t="str">
        <f t="shared" ca="1" si="33"/>
        <v/>
      </c>
      <c r="AK57" s="110" t="str">
        <f t="shared" ca="1" si="34"/>
        <v/>
      </c>
      <c r="AL57" s="108" t="str">
        <f t="shared" ca="1" si="53"/>
        <v/>
      </c>
      <c r="AM57" s="108" t="str">
        <f t="shared" ca="1" si="53"/>
        <v/>
      </c>
      <c r="AN57" s="108" t="str">
        <f t="shared" ca="1" si="53"/>
        <v/>
      </c>
      <c r="AO57" s="108" t="str">
        <f t="shared" ca="1" si="35"/>
        <v/>
      </c>
      <c r="AP57" s="108"/>
      <c r="AR57" s="19">
        <f t="shared" si="6"/>
        <v>42</v>
      </c>
      <c r="AS57" s="18" t="str">
        <f t="shared" si="36"/>
        <v>Lazell, Marguerite</v>
      </c>
      <c r="AT57" s="69" t="str">
        <f ca="1">IF(Z57="","",+HLOOKUP(Z57,$E57:$X$98,$AR57,FALSE))</f>
        <v/>
      </c>
      <c r="AU57" s="69" t="str">
        <f ca="1">IF(AA57="","",+HLOOKUP(AA57,$E57:$X$98,$AR57,FALSE))</f>
        <v/>
      </c>
      <c r="AV57" s="156" t="str">
        <f ca="1">IF(AB57="","",+HLOOKUP(AB57,$E57:$X$98,$AR57,FALSE))</f>
        <v/>
      </c>
      <c r="AX57" s="85" t="str">
        <f t="shared" ca="1" si="37"/>
        <v/>
      </c>
      <c r="AY57" s="85" t="str">
        <f t="shared" ca="1" si="50"/>
        <v/>
      </c>
      <c r="AZ57" s="85" t="str">
        <f t="shared" ca="1" si="7"/>
        <v/>
      </c>
      <c r="BA57" s="85" t="str">
        <f t="shared" ca="1" si="8"/>
        <v/>
      </c>
      <c r="BB57" s="85" t="str">
        <f t="shared" ca="1" si="9"/>
        <v/>
      </c>
      <c r="BC57" s="85" t="str">
        <f t="shared" ca="1" si="10"/>
        <v/>
      </c>
      <c r="BD57" s="85" t="str">
        <f t="shared" ca="1" si="11"/>
        <v/>
      </c>
      <c r="BE57" s="85" t="str">
        <f t="shared" ca="1" si="12"/>
        <v/>
      </c>
      <c r="BF57" s="85" t="str">
        <f t="shared" ca="1" si="13"/>
        <v/>
      </c>
      <c r="BG57" s="85" t="str">
        <f t="shared" ca="1" si="14"/>
        <v/>
      </c>
      <c r="BH57" s="85" t="str">
        <f t="shared" ca="1" si="15"/>
        <v/>
      </c>
      <c r="BI57" s="85" t="str">
        <f t="shared" ca="1" si="16"/>
        <v/>
      </c>
      <c r="BJ57" s="85" t="str">
        <f t="shared" ca="1" si="17"/>
        <v/>
      </c>
      <c r="BK57" s="85" t="str">
        <f t="shared" ca="1" si="18"/>
        <v/>
      </c>
      <c r="BL57" s="85" t="str">
        <f t="shared" ca="1" si="19"/>
        <v/>
      </c>
      <c r="BM57" s="85" t="str">
        <f t="shared" ca="1" si="20"/>
        <v/>
      </c>
      <c r="BN57" s="85" t="str">
        <f t="shared" ca="1" si="21"/>
        <v/>
      </c>
      <c r="BO57" s="85" t="str">
        <f t="shared" ca="1" si="22"/>
        <v/>
      </c>
      <c r="BP57" s="85" t="str">
        <f t="shared" ca="1" si="23"/>
        <v/>
      </c>
      <c r="BQ57" s="85"/>
      <c r="BR57" s="85"/>
    </row>
    <row r="58" spans="1:70">
      <c r="A58" t="str">
        <f>+MasterData!F58</f>
        <v>m</v>
      </c>
      <c r="B58" s="113" t="str">
        <f>+MasterData!B58</f>
        <v>LigC</v>
      </c>
      <c r="C58" s="141" t="str">
        <f>+MasterData!C58</f>
        <v>Light, Colin</v>
      </c>
      <c r="D58" s="19" t="str">
        <f>+MasterData!P58</f>
        <v>Colin Light</v>
      </c>
      <c r="E58" s="132">
        <f t="shared" ca="1" si="51"/>
        <v>0</v>
      </c>
      <c r="F58" s="114">
        <f t="shared" ca="1" si="51"/>
        <v>0</v>
      </c>
      <c r="G58" s="114">
        <f t="shared" ca="1" si="51"/>
        <v>0</v>
      </c>
      <c r="H58" s="114">
        <f t="shared" ca="1" si="51"/>
        <v>0</v>
      </c>
      <c r="I58" s="114">
        <f t="shared" ca="1" si="51"/>
        <v>0</v>
      </c>
      <c r="J58" s="114">
        <f t="shared" ca="1" si="51"/>
        <v>0</v>
      </c>
      <c r="K58" s="114">
        <f t="shared" ca="1" si="51"/>
        <v>0</v>
      </c>
      <c r="L58" s="114">
        <f t="shared" ca="1" si="51"/>
        <v>0</v>
      </c>
      <c r="M58" s="114">
        <f t="shared" ca="1" si="51"/>
        <v>0</v>
      </c>
      <c r="N58" s="114">
        <f t="shared" ca="1" si="51"/>
        <v>0</v>
      </c>
      <c r="O58" s="114">
        <f t="shared" ca="1" si="52"/>
        <v>0</v>
      </c>
      <c r="P58" s="114">
        <f t="shared" ca="1" si="52"/>
        <v>0</v>
      </c>
      <c r="Q58" s="114">
        <f t="shared" ca="1" si="52"/>
        <v>0</v>
      </c>
      <c r="R58" s="114">
        <f t="shared" ca="1" si="52"/>
        <v>0</v>
      </c>
      <c r="S58" s="114">
        <f t="shared" ca="1" si="52"/>
        <v>0</v>
      </c>
      <c r="T58" s="114">
        <f t="shared" ca="1" si="52"/>
        <v>0</v>
      </c>
      <c r="U58" s="114">
        <f t="shared" ca="1" si="52"/>
        <v>0</v>
      </c>
      <c r="V58" s="114">
        <f t="shared" ca="1" si="52"/>
        <v>0</v>
      </c>
      <c r="W58" s="114">
        <f t="shared" ca="1" si="52"/>
        <v>0</v>
      </c>
      <c r="X58" s="114">
        <f t="shared" ca="1" si="52"/>
        <v>0</v>
      </c>
      <c r="Y58" s="230"/>
      <c r="Z58" s="132" t="str">
        <f t="shared" ca="1" si="24"/>
        <v/>
      </c>
      <c r="AA58" s="114" t="str">
        <f t="shared" ca="1" si="25"/>
        <v/>
      </c>
      <c r="AB58" s="135" t="str">
        <f t="shared" ca="1" si="26"/>
        <v/>
      </c>
      <c r="AC58" s="233">
        <f t="shared" ca="1" si="27"/>
        <v>0</v>
      </c>
      <c r="AD58" s="160">
        <f t="shared" ca="1" si="28"/>
        <v>0</v>
      </c>
      <c r="AE58" s="241">
        <f t="shared" ca="1" si="48"/>
        <v>0</v>
      </c>
      <c r="AF58" s="203">
        <f t="shared" ca="1" si="49"/>
        <v>0</v>
      </c>
      <c r="AG58" s="96"/>
      <c r="AH58" s="115" t="str">
        <f t="shared" ca="1" si="31"/>
        <v>No</v>
      </c>
      <c r="AI58" s="115" t="str">
        <f t="shared" ca="1" si="32"/>
        <v/>
      </c>
      <c r="AJ58" s="116" t="str">
        <f t="shared" ca="1" si="33"/>
        <v/>
      </c>
      <c r="AK58" s="116" t="str">
        <f t="shared" ca="1" si="34"/>
        <v/>
      </c>
      <c r="AL58" s="118" t="str">
        <f t="shared" ca="1" si="53"/>
        <v/>
      </c>
      <c r="AM58" s="118" t="str">
        <f t="shared" ca="1" si="53"/>
        <v/>
      </c>
      <c r="AN58" s="118" t="str">
        <f t="shared" ca="1" si="53"/>
        <v/>
      </c>
      <c r="AO58" s="118" t="str">
        <f t="shared" ca="1" si="35"/>
        <v/>
      </c>
      <c r="AP58" s="108"/>
      <c r="AR58" s="19">
        <f t="shared" si="6"/>
        <v>41</v>
      </c>
      <c r="AS58" s="18" t="str">
        <f t="shared" si="36"/>
        <v>Light, Colin</v>
      </c>
      <c r="AT58" s="69" t="str">
        <f ca="1">IF(Z58="","",+HLOOKUP(Z58,$E58:$X$98,$AR58,FALSE))</f>
        <v/>
      </c>
      <c r="AU58" s="69" t="str">
        <f ca="1">IF(AA58="","",+HLOOKUP(AA58,$E58:$X$98,$AR58,FALSE))</f>
        <v/>
      </c>
      <c r="AV58" s="156" t="str">
        <f ca="1">IF(AB58="","",+HLOOKUP(AB58,$E58:$X$98,$AR58,FALSE))</f>
        <v/>
      </c>
      <c r="AX58" s="85" t="str">
        <f t="shared" ca="1" si="37"/>
        <v/>
      </c>
      <c r="AY58" s="85" t="str">
        <f t="shared" ca="1" si="50"/>
        <v/>
      </c>
      <c r="AZ58" s="85" t="str">
        <f t="shared" ca="1" si="7"/>
        <v/>
      </c>
      <c r="BA58" s="85" t="str">
        <f t="shared" ca="1" si="8"/>
        <v/>
      </c>
      <c r="BB58" s="85" t="str">
        <f t="shared" ca="1" si="9"/>
        <v/>
      </c>
      <c r="BC58" s="85" t="str">
        <f t="shared" ca="1" si="10"/>
        <v/>
      </c>
      <c r="BD58" s="85" t="str">
        <f t="shared" ca="1" si="11"/>
        <v/>
      </c>
      <c r="BE58" s="85" t="str">
        <f t="shared" ca="1" si="12"/>
        <v/>
      </c>
      <c r="BF58" s="85" t="str">
        <f t="shared" ca="1" si="13"/>
        <v/>
      </c>
      <c r="BG58" s="85" t="str">
        <f t="shared" ca="1" si="14"/>
        <v/>
      </c>
      <c r="BH58" s="85" t="str">
        <f t="shared" ca="1" si="15"/>
        <v/>
      </c>
      <c r="BI58" s="85" t="str">
        <f t="shared" ca="1" si="16"/>
        <v/>
      </c>
      <c r="BJ58" s="85" t="str">
        <f t="shared" ca="1" si="17"/>
        <v/>
      </c>
      <c r="BK58" s="85" t="str">
        <f t="shared" ca="1" si="18"/>
        <v/>
      </c>
      <c r="BL58" s="85" t="str">
        <f t="shared" ca="1" si="19"/>
        <v/>
      </c>
      <c r="BM58" s="85" t="str">
        <f t="shared" ca="1" si="20"/>
        <v/>
      </c>
      <c r="BN58" s="85" t="str">
        <f t="shared" ca="1" si="21"/>
        <v/>
      </c>
      <c r="BO58" s="85" t="str">
        <f t="shared" ca="1" si="22"/>
        <v/>
      </c>
      <c r="BP58" s="85" t="str">
        <f t="shared" ca="1" si="23"/>
        <v/>
      </c>
      <c r="BQ58" s="85"/>
      <c r="BR58" s="85"/>
    </row>
    <row r="59" spans="1:70">
      <c r="A59" t="str">
        <f>+MasterData!F59</f>
        <v>f</v>
      </c>
      <c r="B59" t="str">
        <f>+MasterData!B59</f>
        <v>LoK</v>
      </c>
      <c r="C59" s="140" t="str">
        <f>+MasterData!C59</f>
        <v>Lo, Kim</v>
      </c>
      <c r="D59" s="19" t="str">
        <f>+MasterData!P59</f>
        <v>Kim Lo</v>
      </c>
      <c r="E59" s="131">
        <f t="shared" ca="1" si="51"/>
        <v>0</v>
      </c>
      <c r="F59" s="47">
        <f t="shared" ca="1" si="51"/>
        <v>68.346999999999994</v>
      </c>
      <c r="G59" s="47">
        <f t="shared" ca="1" si="51"/>
        <v>0</v>
      </c>
      <c r="H59" s="47">
        <f t="shared" ca="1" si="51"/>
        <v>0</v>
      </c>
      <c r="I59" s="47">
        <f t="shared" ca="1" si="51"/>
        <v>0</v>
      </c>
      <c r="J59" s="47">
        <f t="shared" ca="1" si="51"/>
        <v>0</v>
      </c>
      <c r="K59" s="47">
        <f t="shared" ca="1" si="51"/>
        <v>0</v>
      </c>
      <c r="L59" s="47">
        <f t="shared" ca="1" si="51"/>
        <v>0</v>
      </c>
      <c r="M59" s="47">
        <f t="shared" ca="1" si="51"/>
        <v>0</v>
      </c>
      <c r="N59" s="47">
        <f t="shared" ca="1" si="51"/>
        <v>0</v>
      </c>
      <c r="O59" s="47">
        <f t="shared" ca="1" si="52"/>
        <v>0</v>
      </c>
      <c r="P59" s="47">
        <f t="shared" ca="1" si="52"/>
        <v>0</v>
      </c>
      <c r="Q59" s="47">
        <f t="shared" ca="1" si="52"/>
        <v>0</v>
      </c>
      <c r="R59" s="47">
        <f t="shared" ca="1" si="52"/>
        <v>0</v>
      </c>
      <c r="S59" s="47">
        <f t="shared" ca="1" si="52"/>
        <v>0</v>
      </c>
      <c r="T59" s="47">
        <f t="shared" ca="1" si="52"/>
        <v>0</v>
      </c>
      <c r="U59" s="47">
        <f t="shared" ca="1" si="52"/>
        <v>0</v>
      </c>
      <c r="V59" s="47">
        <f t="shared" ca="1" si="52"/>
        <v>0</v>
      </c>
      <c r="W59" s="47">
        <f t="shared" ca="1" si="52"/>
        <v>0</v>
      </c>
      <c r="X59" s="47">
        <f t="shared" ca="1" si="52"/>
        <v>0</v>
      </c>
      <c r="Y59" s="70"/>
      <c r="Z59" s="131" t="str">
        <f t="shared" ca="1" si="24"/>
        <v/>
      </c>
      <c r="AA59" s="47" t="str">
        <f t="shared" ca="1" si="25"/>
        <v/>
      </c>
      <c r="AB59" s="134" t="str">
        <f t="shared" ca="1" si="26"/>
        <v/>
      </c>
      <c r="AC59" s="138">
        <f t="shared" ca="1" si="27"/>
        <v>0</v>
      </c>
      <c r="AD59" s="159">
        <f t="shared" ca="1" si="28"/>
        <v>0</v>
      </c>
      <c r="AE59" s="240">
        <f t="shared" ca="1" si="48"/>
        <v>0</v>
      </c>
      <c r="AF59" s="202">
        <f t="shared" ca="1" si="49"/>
        <v>0</v>
      </c>
      <c r="AG59" s="123"/>
      <c r="AH59" s="109" t="str">
        <f t="shared" ca="1" si="31"/>
        <v>No</v>
      </c>
      <c r="AI59" s="109" t="str">
        <f t="shared" ca="1" si="32"/>
        <v/>
      </c>
      <c r="AJ59" s="110" t="str">
        <f t="shared" ca="1" si="33"/>
        <v/>
      </c>
      <c r="AK59" s="110" t="str">
        <f t="shared" ca="1" si="34"/>
        <v/>
      </c>
      <c r="AL59" s="108" t="str">
        <f t="shared" ca="1" si="53"/>
        <v/>
      </c>
      <c r="AM59" s="108" t="str">
        <f t="shared" ca="1" si="53"/>
        <v/>
      </c>
      <c r="AN59" s="108" t="str">
        <f t="shared" ca="1" si="53"/>
        <v/>
      </c>
      <c r="AO59" s="108" t="str">
        <f t="shared" ca="1" si="35"/>
        <v/>
      </c>
      <c r="AP59" s="108"/>
      <c r="AR59" s="19">
        <f t="shared" si="6"/>
        <v>40</v>
      </c>
      <c r="AS59" s="18" t="str">
        <f t="shared" si="36"/>
        <v>Lo, Kim</v>
      </c>
      <c r="AT59" s="69" t="str">
        <f ca="1">IF(Z59="","",+HLOOKUP(Z59,$E59:$X$98,$AR59,FALSE))</f>
        <v/>
      </c>
      <c r="AU59" s="69" t="str">
        <f ca="1">IF(AA59="","",+HLOOKUP(AA59,$E59:$X$98,$AR59,FALSE))</f>
        <v/>
      </c>
      <c r="AV59" s="156" t="str">
        <f ca="1">IF(AB59="","",+HLOOKUP(AB59,$E59:$X$98,$AR59,FALSE))</f>
        <v/>
      </c>
      <c r="AX59" s="85" t="str">
        <f t="shared" ca="1" si="37"/>
        <v/>
      </c>
      <c r="AY59" s="85">
        <f t="shared" ca="1" si="50"/>
        <v>68.346999999999994</v>
      </c>
      <c r="AZ59" s="85" t="str">
        <f t="shared" ca="1" si="7"/>
        <v/>
      </c>
      <c r="BA59" s="85" t="str">
        <f t="shared" ca="1" si="8"/>
        <v/>
      </c>
      <c r="BB59" s="85" t="str">
        <f t="shared" ca="1" si="9"/>
        <v/>
      </c>
      <c r="BC59" s="85" t="str">
        <f t="shared" ca="1" si="10"/>
        <v/>
      </c>
      <c r="BD59" s="85" t="str">
        <f t="shared" ca="1" si="11"/>
        <v/>
      </c>
      <c r="BE59" s="85" t="str">
        <f t="shared" ca="1" si="12"/>
        <v/>
      </c>
      <c r="BF59" s="85" t="str">
        <f t="shared" ca="1" si="13"/>
        <v/>
      </c>
      <c r="BG59" s="85" t="str">
        <f t="shared" ca="1" si="14"/>
        <v/>
      </c>
      <c r="BH59" s="85" t="str">
        <f t="shared" ca="1" si="15"/>
        <v/>
      </c>
      <c r="BI59" s="85" t="str">
        <f t="shared" ca="1" si="16"/>
        <v/>
      </c>
      <c r="BJ59" s="85" t="str">
        <f t="shared" ca="1" si="17"/>
        <v/>
      </c>
      <c r="BK59" s="85" t="str">
        <f t="shared" ca="1" si="18"/>
        <v/>
      </c>
      <c r="BL59" s="85" t="str">
        <f t="shared" ca="1" si="19"/>
        <v/>
      </c>
      <c r="BM59" s="85" t="str">
        <f t="shared" ca="1" si="20"/>
        <v/>
      </c>
      <c r="BN59" s="85" t="str">
        <f t="shared" ca="1" si="21"/>
        <v/>
      </c>
      <c r="BO59" s="85" t="str">
        <f t="shared" ca="1" si="22"/>
        <v/>
      </c>
      <c r="BP59" s="85" t="str">
        <f t="shared" ca="1" si="23"/>
        <v/>
      </c>
      <c r="BQ59" s="85"/>
      <c r="BR59" s="85"/>
    </row>
    <row r="60" spans="1:70">
      <c r="A60" t="str">
        <f>+MasterData!F60</f>
        <v>f</v>
      </c>
      <c r="B60" t="str">
        <f>+MasterData!B60</f>
        <v>LucC</v>
      </c>
      <c r="C60" s="140" t="str">
        <f>+MasterData!C60</f>
        <v>Lucas, Claire</v>
      </c>
      <c r="D60" s="19" t="str">
        <f>+MasterData!P60</f>
        <v>Claire Lucas</v>
      </c>
      <c r="E60" s="131">
        <f t="shared" ca="1" si="51"/>
        <v>0</v>
      </c>
      <c r="F60" s="47">
        <f t="shared" ca="1" si="51"/>
        <v>0</v>
      </c>
      <c r="G60" s="47">
        <f t="shared" ca="1" si="51"/>
        <v>0</v>
      </c>
      <c r="H60" s="47">
        <f t="shared" ca="1" si="51"/>
        <v>0</v>
      </c>
      <c r="I60" s="47">
        <f t="shared" ca="1" si="51"/>
        <v>0</v>
      </c>
      <c r="J60" s="47">
        <f t="shared" ca="1" si="51"/>
        <v>0</v>
      </c>
      <c r="K60" s="47">
        <f t="shared" ca="1" si="51"/>
        <v>0</v>
      </c>
      <c r="L60" s="47">
        <f t="shared" ca="1" si="51"/>
        <v>0</v>
      </c>
      <c r="M60" s="47">
        <f t="shared" ca="1" si="51"/>
        <v>0</v>
      </c>
      <c r="N60" s="47">
        <f t="shared" ca="1" si="51"/>
        <v>0</v>
      </c>
      <c r="O60" s="47">
        <f t="shared" ca="1" si="52"/>
        <v>0</v>
      </c>
      <c r="P60" s="47">
        <f t="shared" ca="1" si="52"/>
        <v>0</v>
      </c>
      <c r="Q60" s="47">
        <f t="shared" ca="1" si="52"/>
        <v>0</v>
      </c>
      <c r="R60" s="47">
        <f t="shared" ca="1" si="52"/>
        <v>0</v>
      </c>
      <c r="S60" s="47">
        <f t="shared" ca="1" si="52"/>
        <v>0</v>
      </c>
      <c r="T60" s="47">
        <f t="shared" ca="1" si="52"/>
        <v>0</v>
      </c>
      <c r="U60" s="47">
        <f t="shared" ca="1" si="52"/>
        <v>0</v>
      </c>
      <c r="V60" s="47">
        <f t="shared" ca="1" si="52"/>
        <v>0</v>
      </c>
      <c r="W60" s="47">
        <f t="shared" ca="1" si="52"/>
        <v>0</v>
      </c>
      <c r="X60" s="47">
        <f t="shared" ca="1" si="52"/>
        <v>0</v>
      </c>
      <c r="Y60" s="70"/>
      <c r="Z60" s="131" t="str">
        <f t="shared" ca="1" si="24"/>
        <v/>
      </c>
      <c r="AA60" s="47" t="str">
        <f t="shared" ca="1" si="25"/>
        <v/>
      </c>
      <c r="AB60" s="134" t="str">
        <f t="shared" ca="1" si="26"/>
        <v/>
      </c>
      <c r="AC60" s="138">
        <f t="shared" ca="1" si="27"/>
        <v>0</v>
      </c>
      <c r="AD60" s="159">
        <f t="shared" ca="1" si="28"/>
        <v>0</v>
      </c>
      <c r="AE60" s="240">
        <f t="shared" ca="1" si="48"/>
        <v>0</v>
      </c>
      <c r="AF60" s="202">
        <f t="shared" ca="1" si="49"/>
        <v>0</v>
      </c>
      <c r="AG60" s="123"/>
      <c r="AH60" s="109" t="str">
        <f t="shared" ca="1" si="31"/>
        <v>No</v>
      </c>
      <c r="AI60" s="109" t="str">
        <f t="shared" ca="1" si="32"/>
        <v/>
      </c>
      <c r="AJ60" s="110" t="str">
        <f t="shared" ca="1" si="33"/>
        <v/>
      </c>
      <c r="AK60" s="110" t="str">
        <f t="shared" ca="1" si="34"/>
        <v/>
      </c>
      <c r="AL60" s="108" t="str">
        <f t="shared" ca="1" si="53"/>
        <v/>
      </c>
      <c r="AM60" s="108" t="str">
        <f t="shared" ca="1" si="53"/>
        <v/>
      </c>
      <c r="AN60" s="108" t="str">
        <f t="shared" ca="1" si="53"/>
        <v/>
      </c>
      <c r="AO60" s="108" t="str">
        <f t="shared" ca="1" si="35"/>
        <v/>
      </c>
      <c r="AP60" s="108"/>
      <c r="AR60" s="19">
        <f t="shared" si="6"/>
        <v>39</v>
      </c>
      <c r="AS60" s="18" t="str">
        <f t="shared" si="36"/>
        <v>Lucas, Claire</v>
      </c>
      <c r="AT60" s="69" t="str">
        <f ca="1">IF(Z60="","",+HLOOKUP(Z60,$E60:$X$98,$AR60,FALSE))</f>
        <v/>
      </c>
      <c r="AU60" s="69" t="str">
        <f ca="1">IF(AA60="","",+HLOOKUP(AA60,$E60:$X$98,$AR60,FALSE))</f>
        <v/>
      </c>
      <c r="AV60" s="156" t="str">
        <f ca="1">IF(AB60="","",+HLOOKUP(AB60,$E60:$X$98,$AR60,FALSE))</f>
        <v/>
      </c>
      <c r="AX60" s="85" t="str">
        <f t="shared" ca="1" si="37"/>
        <v/>
      </c>
      <c r="AY60" s="85" t="str">
        <f t="shared" ca="1" si="50"/>
        <v/>
      </c>
      <c r="AZ60" s="85" t="str">
        <f t="shared" ca="1" si="7"/>
        <v/>
      </c>
      <c r="BA60" s="85" t="str">
        <f t="shared" ca="1" si="8"/>
        <v/>
      </c>
      <c r="BB60" s="85" t="str">
        <f t="shared" ca="1" si="9"/>
        <v/>
      </c>
      <c r="BC60" s="85" t="str">
        <f t="shared" ca="1" si="10"/>
        <v/>
      </c>
      <c r="BD60" s="85" t="str">
        <f t="shared" ca="1" si="11"/>
        <v/>
      </c>
      <c r="BE60" s="85" t="str">
        <f t="shared" ca="1" si="12"/>
        <v/>
      </c>
      <c r="BF60" s="85" t="str">
        <f t="shared" ca="1" si="13"/>
        <v/>
      </c>
      <c r="BG60" s="85" t="str">
        <f t="shared" ca="1" si="14"/>
        <v/>
      </c>
      <c r="BH60" s="85" t="str">
        <f t="shared" ca="1" si="15"/>
        <v/>
      </c>
      <c r="BI60" s="85" t="str">
        <f t="shared" ca="1" si="16"/>
        <v/>
      </c>
      <c r="BJ60" s="85" t="str">
        <f t="shared" ca="1" si="17"/>
        <v/>
      </c>
      <c r="BK60" s="85" t="str">
        <f t="shared" ca="1" si="18"/>
        <v/>
      </c>
      <c r="BL60" s="85" t="str">
        <f t="shared" ca="1" si="19"/>
        <v/>
      </c>
      <c r="BM60" s="85" t="str">
        <f t="shared" ca="1" si="20"/>
        <v/>
      </c>
      <c r="BN60" s="85" t="str">
        <f t="shared" ca="1" si="21"/>
        <v/>
      </c>
      <c r="BO60" s="85" t="str">
        <f t="shared" ca="1" si="22"/>
        <v/>
      </c>
      <c r="BP60" s="85" t="str">
        <f t="shared" ca="1" si="23"/>
        <v/>
      </c>
      <c r="BQ60" s="85"/>
      <c r="BR60" s="85"/>
    </row>
    <row r="61" spans="1:70">
      <c r="A61" t="str">
        <f>+MasterData!F61</f>
        <v>m</v>
      </c>
      <c r="B61" s="113" t="str">
        <f>+MasterData!B61</f>
        <v>LyaG</v>
      </c>
      <c r="C61" s="141" t="str">
        <f>+MasterData!C61</f>
        <v>Lyall, Graham</v>
      </c>
      <c r="D61" s="19" t="str">
        <f>+MasterData!P61</f>
        <v>Graham Lyall</v>
      </c>
      <c r="E61" s="132">
        <f t="shared" ref="E61:N70" ca="1" si="54">ROUND(IF(ISERROR(INDEX(INDIRECT(E$101),MATCH($B61,INDIRECT(E$102),0),14)),0,INDEX(INDIRECT(E$101),MATCH($B61,INDIRECT(E$102),0),14)),3)</f>
        <v>0</v>
      </c>
      <c r="F61" s="114">
        <f t="shared" ca="1" si="54"/>
        <v>0</v>
      </c>
      <c r="G61" s="114">
        <f t="shared" ca="1" si="54"/>
        <v>0</v>
      </c>
      <c r="H61" s="114">
        <f t="shared" ca="1" si="54"/>
        <v>0</v>
      </c>
      <c r="I61" s="114">
        <f t="shared" ca="1" si="54"/>
        <v>0</v>
      </c>
      <c r="J61" s="114">
        <f t="shared" ca="1" si="54"/>
        <v>0</v>
      </c>
      <c r="K61" s="114">
        <f t="shared" ca="1" si="54"/>
        <v>0</v>
      </c>
      <c r="L61" s="114">
        <f t="shared" ca="1" si="54"/>
        <v>0</v>
      </c>
      <c r="M61" s="114">
        <f t="shared" ca="1" si="54"/>
        <v>0</v>
      </c>
      <c r="N61" s="114">
        <f t="shared" ca="1" si="54"/>
        <v>0</v>
      </c>
      <c r="O61" s="114">
        <f t="shared" ref="O61:X70" ca="1" si="55">ROUND(IF(ISERROR(INDEX(INDIRECT(O$101),MATCH($B61,INDIRECT(O$102),0),14)),0,INDEX(INDIRECT(O$101),MATCH($B61,INDIRECT(O$102),0),14)),3)</f>
        <v>0</v>
      </c>
      <c r="P61" s="114">
        <f t="shared" ca="1" si="55"/>
        <v>0</v>
      </c>
      <c r="Q61" s="114">
        <f t="shared" ca="1" si="55"/>
        <v>0</v>
      </c>
      <c r="R61" s="114">
        <f t="shared" ca="1" si="55"/>
        <v>0</v>
      </c>
      <c r="S61" s="114">
        <f t="shared" ca="1" si="55"/>
        <v>0</v>
      </c>
      <c r="T61" s="114">
        <f t="shared" ca="1" si="55"/>
        <v>0</v>
      </c>
      <c r="U61" s="114">
        <f t="shared" ca="1" si="55"/>
        <v>0</v>
      </c>
      <c r="V61" s="114">
        <f t="shared" ca="1" si="55"/>
        <v>0</v>
      </c>
      <c r="W61" s="114">
        <f t="shared" ca="1" si="55"/>
        <v>0</v>
      </c>
      <c r="X61" s="114">
        <f t="shared" ca="1" si="55"/>
        <v>0</v>
      </c>
      <c r="Y61" s="230"/>
      <c r="Z61" s="132" t="str">
        <f t="shared" ca="1" si="24"/>
        <v/>
      </c>
      <c r="AA61" s="114" t="str">
        <f t="shared" ca="1" si="25"/>
        <v/>
      </c>
      <c r="AB61" s="135" t="str">
        <f t="shared" ca="1" si="26"/>
        <v/>
      </c>
      <c r="AC61" s="233">
        <f t="shared" ca="1" si="27"/>
        <v>0</v>
      </c>
      <c r="AD61" s="160">
        <f t="shared" ca="1" si="28"/>
        <v>0</v>
      </c>
      <c r="AE61" s="241">
        <f t="shared" ca="1" si="48"/>
        <v>0</v>
      </c>
      <c r="AF61" s="203">
        <f t="shared" ca="1" si="49"/>
        <v>0</v>
      </c>
      <c r="AG61" s="96"/>
      <c r="AH61" s="115" t="str">
        <f t="shared" ca="1" si="31"/>
        <v>No</v>
      </c>
      <c r="AI61" s="115" t="str">
        <f t="shared" ca="1" si="32"/>
        <v/>
      </c>
      <c r="AJ61" s="116" t="str">
        <f t="shared" ca="1" si="33"/>
        <v/>
      </c>
      <c r="AK61" s="116" t="str">
        <f t="shared" ca="1" si="34"/>
        <v/>
      </c>
      <c r="AL61" s="118" t="str">
        <f t="shared" ca="1" si="53"/>
        <v/>
      </c>
      <c r="AM61" s="118" t="str">
        <f t="shared" ca="1" si="53"/>
        <v/>
      </c>
      <c r="AN61" s="118" t="str">
        <f t="shared" ca="1" si="53"/>
        <v/>
      </c>
      <c r="AO61" s="118" t="str">
        <f t="shared" ca="1" si="35"/>
        <v/>
      </c>
      <c r="AP61" s="108"/>
      <c r="AR61" s="19">
        <f t="shared" si="6"/>
        <v>38</v>
      </c>
      <c r="AS61" s="18" t="str">
        <f t="shared" si="36"/>
        <v>Lyall, Graham</v>
      </c>
      <c r="AT61" s="69" t="str">
        <f ca="1">IF(Z61="","",+HLOOKUP(Z61,$E61:$X$98,$AR61,FALSE))</f>
        <v/>
      </c>
      <c r="AU61" s="69" t="str">
        <f ca="1">IF(AA61="","",+HLOOKUP(AA61,$E61:$X$98,$AR61,FALSE))</f>
        <v/>
      </c>
      <c r="AV61" s="156" t="str">
        <f ca="1">IF(AB61="","",+HLOOKUP(AB61,$E61:$X$98,$AR61,FALSE))</f>
        <v/>
      </c>
      <c r="AX61" s="85" t="str">
        <f t="shared" ca="1" si="37"/>
        <v/>
      </c>
      <c r="AY61" s="85" t="str">
        <f t="shared" ca="1" si="50"/>
        <v/>
      </c>
      <c r="AZ61" s="85" t="str">
        <f t="shared" ca="1" si="7"/>
        <v/>
      </c>
      <c r="BA61" s="85" t="str">
        <f t="shared" ca="1" si="8"/>
        <v/>
      </c>
      <c r="BB61" s="85" t="str">
        <f t="shared" ca="1" si="9"/>
        <v/>
      </c>
      <c r="BC61" s="85" t="str">
        <f t="shared" ca="1" si="10"/>
        <v/>
      </c>
      <c r="BD61" s="85" t="str">
        <f t="shared" ca="1" si="11"/>
        <v/>
      </c>
      <c r="BE61" s="85" t="str">
        <f t="shared" ca="1" si="12"/>
        <v/>
      </c>
      <c r="BF61" s="85" t="str">
        <f t="shared" ca="1" si="13"/>
        <v/>
      </c>
      <c r="BG61" s="85" t="str">
        <f t="shared" ca="1" si="14"/>
        <v/>
      </c>
      <c r="BH61" s="85" t="str">
        <f t="shared" ca="1" si="15"/>
        <v/>
      </c>
      <c r="BI61" s="85" t="str">
        <f t="shared" ca="1" si="16"/>
        <v/>
      </c>
      <c r="BJ61" s="85" t="str">
        <f t="shared" ca="1" si="17"/>
        <v/>
      </c>
      <c r="BK61" s="85" t="str">
        <f t="shared" ca="1" si="18"/>
        <v/>
      </c>
      <c r="BL61" s="85" t="str">
        <f t="shared" ca="1" si="19"/>
        <v/>
      </c>
      <c r="BM61" s="85" t="str">
        <f t="shared" ca="1" si="20"/>
        <v/>
      </c>
      <c r="BN61" s="85" t="str">
        <f t="shared" ca="1" si="21"/>
        <v/>
      </c>
      <c r="BO61" s="85" t="str">
        <f t="shared" ca="1" si="22"/>
        <v/>
      </c>
      <c r="BP61" s="85" t="str">
        <f t="shared" ca="1" si="23"/>
        <v/>
      </c>
      <c r="BQ61" s="85"/>
      <c r="BR61" s="85"/>
    </row>
    <row r="62" spans="1:70">
      <c r="A62" t="str">
        <f>+MasterData!F62</f>
        <v>m</v>
      </c>
      <c r="B62" t="str">
        <f>+MasterData!B62</f>
        <v>McLM</v>
      </c>
      <c r="C62" s="140" t="str">
        <f>+MasterData!C62</f>
        <v>McLoughlin, Mark</v>
      </c>
      <c r="D62" s="19" t="str">
        <f>+MasterData!P62</f>
        <v>Mark McLoughlin</v>
      </c>
      <c r="E62" s="131">
        <f t="shared" ca="1" si="54"/>
        <v>0</v>
      </c>
      <c r="F62" s="47">
        <f t="shared" ca="1" si="54"/>
        <v>0</v>
      </c>
      <c r="G62" s="47">
        <f t="shared" ca="1" si="54"/>
        <v>0</v>
      </c>
      <c r="H62" s="47">
        <f t="shared" ca="1" si="54"/>
        <v>0</v>
      </c>
      <c r="I62" s="47">
        <f t="shared" ca="1" si="54"/>
        <v>0</v>
      </c>
      <c r="J62" s="47">
        <f t="shared" ca="1" si="54"/>
        <v>0</v>
      </c>
      <c r="K62" s="47">
        <f t="shared" ca="1" si="54"/>
        <v>0</v>
      </c>
      <c r="L62" s="47">
        <f t="shared" ca="1" si="54"/>
        <v>0</v>
      </c>
      <c r="M62" s="47">
        <f t="shared" ca="1" si="54"/>
        <v>0</v>
      </c>
      <c r="N62" s="47">
        <f t="shared" ca="1" si="54"/>
        <v>0</v>
      </c>
      <c r="O62" s="47">
        <f t="shared" ca="1" si="55"/>
        <v>0</v>
      </c>
      <c r="P62" s="47">
        <f t="shared" ca="1" si="55"/>
        <v>0</v>
      </c>
      <c r="Q62" s="47">
        <f t="shared" ca="1" si="55"/>
        <v>0</v>
      </c>
      <c r="R62" s="47">
        <f t="shared" ca="1" si="55"/>
        <v>0</v>
      </c>
      <c r="S62" s="47">
        <f t="shared" ca="1" si="55"/>
        <v>0</v>
      </c>
      <c r="T62" s="47">
        <f t="shared" ca="1" si="55"/>
        <v>0</v>
      </c>
      <c r="U62" s="47">
        <f t="shared" ca="1" si="55"/>
        <v>0</v>
      </c>
      <c r="V62" s="47">
        <f t="shared" ca="1" si="55"/>
        <v>0</v>
      </c>
      <c r="W62" s="47">
        <f t="shared" ca="1" si="55"/>
        <v>0</v>
      </c>
      <c r="X62" s="47">
        <f t="shared" ca="1" si="55"/>
        <v>0</v>
      </c>
      <c r="Y62" s="70"/>
      <c r="Z62" s="131" t="str">
        <f t="shared" ca="1" si="24"/>
        <v/>
      </c>
      <c r="AA62" s="47" t="str">
        <f t="shared" ca="1" si="25"/>
        <v/>
      </c>
      <c r="AB62" s="134" t="str">
        <f t="shared" ca="1" si="26"/>
        <v/>
      </c>
      <c r="AC62" s="138">
        <f t="shared" ca="1" si="27"/>
        <v>0</v>
      </c>
      <c r="AD62" s="159">
        <f t="shared" ca="1" si="28"/>
        <v>0</v>
      </c>
      <c r="AE62" s="240">
        <f t="shared" ca="1" si="48"/>
        <v>0</v>
      </c>
      <c r="AF62" s="202">
        <f t="shared" ca="1" si="49"/>
        <v>0</v>
      </c>
      <c r="AG62" s="123"/>
      <c r="AH62" s="109" t="str">
        <f t="shared" ca="1" si="31"/>
        <v>No</v>
      </c>
      <c r="AI62" s="109" t="str">
        <f t="shared" ca="1" si="32"/>
        <v/>
      </c>
      <c r="AJ62" s="110" t="str">
        <f t="shared" ca="1" si="33"/>
        <v/>
      </c>
      <c r="AK62" s="110" t="str">
        <f t="shared" ca="1" si="34"/>
        <v/>
      </c>
      <c r="AL62" s="108" t="str">
        <f t="shared" ca="1" si="53"/>
        <v/>
      </c>
      <c r="AM62" s="108" t="str">
        <f t="shared" ca="1" si="53"/>
        <v/>
      </c>
      <c r="AN62" s="108" t="str">
        <f t="shared" ca="1" si="53"/>
        <v/>
      </c>
      <c r="AO62" s="108" t="str">
        <f t="shared" ca="1" si="35"/>
        <v/>
      </c>
      <c r="AP62" s="108"/>
      <c r="AR62" s="19">
        <f t="shared" si="6"/>
        <v>37</v>
      </c>
      <c r="AS62" s="18" t="str">
        <f t="shared" si="36"/>
        <v>McLoughlin, Mark</v>
      </c>
      <c r="AT62" s="69" t="str">
        <f ca="1">IF(Z62="","",+HLOOKUP(Z62,$E62:$X$98,$AR62,FALSE))</f>
        <v/>
      </c>
      <c r="AU62" s="69" t="str">
        <f ca="1">IF(AA62="","",+HLOOKUP(AA62,$E62:$X$98,$AR62,FALSE))</f>
        <v/>
      </c>
      <c r="AV62" s="156" t="str">
        <f ca="1">IF(AB62="","",+HLOOKUP(AB62,$E62:$X$98,$AR62,FALSE))</f>
        <v/>
      </c>
      <c r="AX62" s="85" t="str">
        <f t="shared" ca="1" si="37"/>
        <v/>
      </c>
      <c r="AY62" s="85" t="str">
        <f t="shared" ca="1" si="50"/>
        <v/>
      </c>
      <c r="AZ62" s="85" t="str">
        <f t="shared" ca="1" si="7"/>
        <v/>
      </c>
      <c r="BA62" s="85" t="str">
        <f t="shared" ca="1" si="8"/>
        <v/>
      </c>
      <c r="BB62" s="85" t="str">
        <f t="shared" ca="1" si="9"/>
        <v/>
      </c>
      <c r="BC62" s="85" t="str">
        <f t="shared" ca="1" si="10"/>
        <v/>
      </c>
      <c r="BD62" s="85" t="str">
        <f t="shared" ca="1" si="11"/>
        <v/>
      </c>
      <c r="BE62" s="85" t="str">
        <f t="shared" ca="1" si="12"/>
        <v/>
      </c>
      <c r="BF62" s="85" t="str">
        <f t="shared" ca="1" si="13"/>
        <v/>
      </c>
      <c r="BG62" s="85" t="str">
        <f t="shared" ca="1" si="14"/>
        <v/>
      </c>
      <c r="BH62" s="85" t="str">
        <f t="shared" ca="1" si="15"/>
        <v/>
      </c>
      <c r="BI62" s="85" t="str">
        <f t="shared" ca="1" si="16"/>
        <v/>
      </c>
      <c r="BJ62" s="85" t="str">
        <f t="shared" ca="1" si="17"/>
        <v/>
      </c>
      <c r="BK62" s="85" t="str">
        <f t="shared" ca="1" si="18"/>
        <v/>
      </c>
      <c r="BL62" s="85" t="str">
        <f t="shared" ca="1" si="19"/>
        <v/>
      </c>
      <c r="BM62" s="85" t="str">
        <f t="shared" ca="1" si="20"/>
        <v/>
      </c>
      <c r="BN62" s="85" t="str">
        <f t="shared" ca="1" si="21"/>
        <v/>
      </c>
      <c r="BO62" s="85" t="str">
        <f t="shared" ca="1" si="22"/>
        <v/>
      </c>
      <c r="BP62" s="85" t="str">
        <f t="shared" ca="1" si="23"/>
        <v/>
      </c>
      <c r="BQ62" s="85"/>
      <c r="BR62" s="85"/>
    </row>
    <row r="63" spans="1:70">
      <c r="A63" t="str">
        <f>+MasterData!F63</f>
        <v>m</v>
      </c>
      <c r="B63" t="str">
        <f>+MasterData!B63</f>
        <v>MulR</v>
      </c>
      <c r="C63" s="140" t="str">
        <f>+MasterData!C63</f>
        <v>Mullen, Russell</v>
      </c>
      <c r="D63" s="19" t="str">
        <f>+MasterData!P63</f>
        <v>Russell Mullen</v>
      </c>
      <c r="E63" s="131">
        <f t="shared" ca="1" si="54"/>
        <v>69.498999999999995</v>
      </c>
      <c r="F63" s="47">
        <f t="shared" ca="1" si="54"/>
        <v>0</v>
      </c>
      <c r="G63" s="47">
        <f t="shared" ca="1" si="54"/>
        <v>0</v>
      </c>
      <c r="H63" s="47">
        <f t="shared" ca="1" si="54"/>
        <v>0</v>
      </c>
      <c r="I63" s="47">
        <f t="shared" ca="1" si="54"/>
        <v>0</v>
      </c>
      <c r="J63" s="47">
        <f t="shared" ca="1" si="54"/>
        <v>0</v>
      </c>
      <c r="K63" s="47">
        <f t="shared" ca="1" si="54"/>
        <v>0</v>
      </c>
      <c r="L63" s="47">
        <f t="shared" ca="1" si="54"/>
        <v>0</v>
      </c>
      <c r="M63" s="47">
        <f t="shared" ca="1" si="54"/>
        <v>0</v>
      </c>
      <c r="N63" s="47">
        <f t="shared" ca="1" si="54"/>
        <v>0</v>
      </c>
      <c r="O63" s="47">
        <f t="shared" ca="1" si="55"/>
        <v>0</v>
      </c>
      <c r="P63" s="47">
        <f t="shared" ca="1" si="55"/>
        <v>0</v>
      </c>
      <c r="Q63" s="47">
        <f t="shared" ca="1" si="55"/>
        <v>0</v>
      </c>
      <c r="R63" s="47">
        <f t="shared" ca="1" si="55"/>
        <v>0</v>
      </c>
      <c r="S63" s="47">
        <f t="shared" ca="1" si="55"/>
        <v>0</v>
      </c>
      <c r="T63" s="47">
        <f t="shared" ca="1" si="55"/>
        <v>0</v>
      </c>
      <c r="U63" s="47">
        <f t="shared" ca="1" si="55"/>
        <v>0</v>
      </c>
      <c r="V63" s="47">
        <f t="shared" ca="1" si="55"/>
        <v>0</v>
      </c>
      <c r="W63" s="47">
        <f t="shared" ca="1" si="55"/>
        <v>0</v>
      </c>
      <c r="X63" s="47">
        <f t="shared" ca="1" si="55"/>
        <v>0</v>
      </c>
      <c r="Y63" s="70"/>
      <c r="Z63" s="131" t="str">
        <f t="shared" ca="1" si="24"/>
        <v/>
      </c>
      <c r="AA63" s="47" t="str">
        <f t="shared" ca="1" si="25"/>
        <v/>
      </c>
      <c r="AB63" s="134" t="str">
        <f t="shared" ca="1" si="26"/>
        <v/>
      </c>
      <c r="AC63" s="138">
        <f t="shared" ca="1" si="27"/>
        <v>0</v>
      </c>
      <c r="AD63" s="159">
        <f t="shared" ca="1" si="28"/>
        <v>0</v>
      </c>
      <c r="AE63" s="240">
        <f t="shared" ca="1" si="48"/>
        <v>0</v>
      </c>
      <c r="AF63" s="202">
        <f t="shared" ca="1" si="49"/>
        <v>0</v>
      </c>
      <c r="AG63" s="123"/>
      <c r="AH63" s="109" t="str">
        <f t="shared" ca="1" si="31"/>
        <v>No</v>
      </c>
      <c r="AI63" s="109" t="str">
        <f t="shared" ca="1" si="32"/>
        <v/>
      </c>
      <c r="AJ63" s="110" t="str">
        <f t="shared" ca="1" si="33"/>
        <v/>
      </c>
      <c r="AK63" s="110" t="str">
        <f t="shared" ca="1" si="34"/>
        <v/>
      </c>
      <c r="AL63" s="108" t="str">
        <f t="shared" ca="1" si="53"/>
        <v/>
      </c>
      <c r="AM63" s="108" t="str">
        <f t="shared" ca="1" si="53"/>
        <v/>
      </c>
      <c r="AN63" s="108" t="str">
        <f t="shared" ca="1" si="53"/>
        <v/>
      </c>
      <c r="AO63" s="108" t="str">
        <f t="shared" ca="1" si="35"/>
        <v/>
      </c>
      <c r="AP63" s="108"/>
      <c r="AR63" s="19">
        <f t="shared" si="6"/>
        <v>36</v>
      </c>
      <c r="AS63" s="18" t="str">
        <f t="shared" si="36"/>
        <v>Mullen, Russell</v>
      </c>
      <c r="AT63" s="69" t="str">
        <f ca="1">IF(Z63="","",+HLOOKUP(Z63,$E63:$X$98,$AR63,FALSE))</f>
        <v/>
      </c>
      <c r="AU63" s="69" t="str">
        <f ca="1">IF(AA63="","",+HLOOKUP(AA63,$E63:$X$98,$AR63,FALSE))</f>
        <v/>
      </c>
      <c r="AV63" s="156" t="str">
        <f ca="1">IF(AB63="","",+HLOOKUP(AB63,$E63:$X$98,$AR63,FALSE))</f>
        <v/>
      </c>
      <c r="AX63" s="85">
        <f t="shared" ca="1" si="37"/>
        <v>69.498999999999995</v>
      </c>
      <c r="AY63" s="85" t="str">
        <f t="shared" ca="1" si="50"/>
        <v/>
      </c>
      <c r="AZ63" s="85" t="str">
        <f t="shared" ca="1" si="7"/>
        <v/>
      </c>
      <c r="BA63" s="85" t="str">
        <f t="shared" ca="1" si="8"/>
        <v/>
      </c>
      <c r="BB63" s="85" t="str">
        <f t="shared" ca="1" si="9"/>
        <v/>
      </c>
      <c r="BC63" s="85" t="str">
        <f t="shared" ca="1" si="10"/>
        <v/>
      </c>
      <c r="BD63" s="85" t="str">
        <f t="shared" ca="1" si="11"/>
        <v/>
      </c>
      <c r="BE63" s="85" t="str">
        <f t="shared" ca="1" si="12"/>
        <v/>
      </c>
      <c r="BF63" s="85" t="str">
        <f t="shared" ca="1" si="13"/>
        <v/>
      </c>
      <c r="BG63" s="85" t="str">
        <f t="shared" ca="1" si="14"/>
        <v/>
      </c>
      <c r="BH63" s="85" t="str">
        <f t="shared" ca="1" si="15"/>
        <v/>
      </c>
      <c r="BI63" s="85" t="str">
        <f t="shared" ca="1" si="16"/>
        <v/>
      </c>
      <c r="BJ63" s="85" t="str">
        <f t="shared" ca="1" si="17"/>
        <v/>
      </c>
      <c r="BK63" s="85" t="str">
        <f t="shared" ca="1" si="18"/>
        <v/>
      </c>
      <c r="BL63" s="85" t="str">
        <f t="shared" ca="1" si="19"/>
        <v/>
      </c>
      <c r="BM63" s="85" t="str">
        <f t="shared" ca="1" si="20"/>
        <v/>
      </c>
      <c r="BN63" s="85" t="str">
        <f t="shared" ca="1" si="21"/>
        <v/>
      </c>
      <c r="BO63" s="85" t="str">
        <f t="shared" ca="1" si="22"/>
        <v/>
      </c>
      <c r="BP63" s="85" t="str">
        <f t="shared" ca="1" si="23"/>
        <v/>
      </c>
      <c r="BQ63" s="85"/>
      <c r="BR63" s="85"/>
    </row>
    <row r="64" spans="1:70">
      <c r="A64" t="str">
        <f>+MasterData!F64</f>
        <v>m</v>
      </c>
      <c r="B64" s="113" t="str">
        <f>+MasterData!B64</f>
        <v>MulT</v>
      </c>
      <c r="C64" s="141" t="str">
        <f>+MasterData!C64</f>
        <v>Mullen, Tom</v>
      </c>
      <c r="D64" s="19" t="str">
        <f>+MasterData!P64</f>
        <v>Tom Mullen</v>
      </c>
      <c r="E64" s="132">
        <f t="shared" ca="1" si="54"/>
        <v>68.47</v>
      </c>
      <c r="F64" s="114">
        <f t="shared" ca="1" si="54"/>
        <v>0</v>
      </c>
      <c r="G64" s="114">
        <f t="shared" ca="1" si="54"/>
        <v>0</v>
      </c>
      <c r="H64" s="114">
        <f t="shared" ca="1" si="54"/>
        <v>0</v>
      </c>
      <c r="I64" s="114">
        <f t="shared" ca="1" si="54"/>
        <v>0</v>
      </c>
      <c r="J64" s="114">
        <f t="shared" ca="1" si="54"/>
        <v>0</v>
      </c>
      <c r="K64" s="114">
        <f t="shared" ca="1" si="54"/>
        <v>0</v>
      </c>
      <c r="L64" s="114">
        <f t="shared" ca="1" si="54"/>
        <v>0</v>
      </c>
      <c r="M64" s="114">
        <f t="shared" ca="1" si="54"/>
        <v>0</v>
      </c>
      <c r="N64" s="114">
        <f t="shared" ca="1" si="54"/>
        <v>0</v>
      </c>
      <c r="O64" s="114">
        <f t="shared" ca="1" si="55"/>
        <v>0</v>
      </c>
      <c r="P64" s="114">
        <f t="shared" ca="1" si="55"/>
        <v>0</v>
      </c>
      <c r="Q64" s="114">
        <f t="shared" ca="1" si="55"/>
        <v>0</v>
      </c>
      <c r="R64" s="114">
        <f t="shared" ca="1" si="55"/>
        <v>0</v>
      </c>
      <c r="S64" s="114">
        <f t="shared" ca="1" si="55"/>
        <v>0</v>
      </c>
      <c r="T64" s="114">
        <f t="shared" ca="1" si="55"/>
        <v>0</v>
      </c>
      <c r="U64" s="114">
        <f t="shared" ca="1" si="55"/>
        <v>0</v>
      </c>
      <c r="V64" s="114">
        <f t="shared" ca="1" si="55"/>
        <v>0</v>
      </c>
      <c r="W64" s="114">
        <f t="shared" ca="1" si="55"/>
        <v>0</v>
      </c>
      <c r="X64" s="114">
        <f t="shared" ca="1" si="55"/>
        <v>0</v>
      </c>
      <c r="Y64" s="230"/>
      <c r="Z64" s="132" t="str">
        <f t="shared" ca="1" si="24"/>
        <v/>
      </c>
      <c r="AA64" s="114" t="str">
        <f t="shared" ca="1" si="25"/>
        <v/>
      </c>
      <c r="AB64" s="135" t="str">
        <f t="shared" ca="1" si="26"/>
        <v/>
      </c>
      <c r="AC64" s="233">
        <f t="shared" ca="1" si="27"/>
        <v>0</v>
      </c>
      <c r="AD64" s="160">
        <f t="shared" ca="1" si="28"/>
        <v>0</v>
      </c>
      <c r="AE64" s="241">
        <f t="shared" ca="1" si="48"/>
        <v>0</v>
      </c>
      <c r="AF64" s="203">
        <f t="shared" ca="1" si="49"/>
        <v>0</v>
      </c>
      <c r="AG64" s="96"/>
      <c r="AH64" s="115" t="str">
        <f t="shared" ca="1" si="31"/>
        <v>No</v>
      </c>
      <c r="AI64" s="115" t="str">
        <f t="shared" ca="1" si="32"/>
        <v/>
      </c>
      <c r="AJ64" s="116" t="str">
        <f t="shared" ca="1" si="33"/>
        <v/>
      </c>
      <c r="AK64" s="116" t="str">
        <f t="shared" ca="1" si="34"/>
        <v/>
      </c>
      <c r="AL64" s="118" t="str">
        <f t="shared" ca="1" si="53"/>
        <v/>
      </c>
      <c r="AM64" s="118" t="str">
        <f t="shared" ca="1" si="53"/>
        <v/>
      </c>
      <c r="AN64" s="118" t="str">
        <f t="shared" ca="1" si="53"/>
        <v/>
      </c>
      <c r="AO64" s="118" t="str">
        <f t="shared" ca="1" si="35"/>
        <v/>
      </c>
      <c r="AP64" s="108"/>
      <c r="AR64" s="19">
        <f t="shared" si="6"/>
        <v>35</v>
      </c>
      <c r="AS64" s="18" t="str">
        <f t="shared" si="36"/>
        <v>Mullen, Tom</v>
      </c>
      <c r="AT64" s="69" t="str">
        <f ca="1">IF(Z64="","",+HLOOKUP(Z64,$E64:$X$98,$AR64,FALSE))</f>
        <v/>
      </c>
      <c r="AU64" s="69" t="str">
        <f ca="1">IF(AA64="","",+HLOOKUP(AA64,$E64:$X$98,$AR64,FALSE))</f>
        <v/>
      </c>
      <c r="AV64" s="156" t="str">
        <f ca="1">IF(AB64="","",+HLOOKUP(AB64,$E64:$X$98,$AR64,FALSE))</f>
        <v/>
      </c>
      <c r="AX64" s="85">
        <f t="shared" ca="1" si="37"/>
        <v>68.47</v>
      </c>
      <c r="AY64" s="85" t="str">
        <f t="shared" ca="1" si="50"/>
        <v/>
      </c>
      <c r="AZ64" s="85" t="str">
        <f t="shared" ca="1" si="7"/>
        <v/>
      </c>
      <c r="BA64" s="85" t="str">
        <f t="shared" ca="1" si="8"/>
        <v/>
      </c>
      <c r="BB64" s="85" t="str">
        <f t="shared" ca="1" si="9"/>
        <v/>
      </c>
      <c r="BC64" s="85" t="str">
        <f t="shared" ca="1" si="10"/>
        <v/>
      </c>
      <c r="BD64" s="85" t="str">
        <f t="shared" ca="1" si="11"/>
        <v/>
      </c>
      <c r="BE64" s="85" t="str">
        <f t="shared" ca="1" si="12"/>
        <v/>
      </c>
      <c r="BF64" s="85" t="str">
        <f t="shared" ca="1" si="13"/>
        <v/>
      </c>
      <c r="BG64" s="85" t="str">
        <f t="shared" ca="1" si="14"/>
        <v/>
      </c>
      <c r="BH64" s="85" t="str">
        <f t="shared" ca="1" si="15"/>
        <v/>
      </c>
      <c r="BI64" s="85" t="str">
        <f t="shared" ca="1" si="16"/>
        <v/>
      </c>
      <c r="BJ64" s="85" t="str">
        <f t="shared" ca="1" si="17"/>
        <v/>
      </c>
      <c r="BK64" s="85" t="str">
        <f t="shared" ca="1" si="18"/>
        <v/>
      </c>
      <c r="BL64" s="85" t="str">
        <f t="shared" ca="1" si="19"/>
        <v/>
      </c>
      <c r="BM64" s="85" t="str">
        <f t="shared" ca="1" si="20"/>
        <v/>
      </c>
      <c r="BN64" s="85" t="str">
        <f t="shared" ca="1" si="21"/>
        <v/>
      </c>
      <c r="BO64" s="85" t="str">
        <f t="shared" ca="1" si="22"/>
        <v/>
      </c>
      <c r="BP64" s="85" t="str">
        <f t="shared" ca="1" si="23"/>
        <v/>
      </c>
      <c r="BQ64" s="85"/>
      <c r="BR64" s="85"/>
    </row>
    <row r="65" spans="1:70">
      <c r="A65" t="str">
        <f>+MasterData!F65</f>
        <v>m</v>
      </c>
      <c r="B65" t="str">
        <f>+MasterData!B65</f>
        <v>NeaR</v>
      </c>
      <c r="C65" s="140" t="str">
        <f>+MasterData!C65</f>
        <v>Neale, Richard</v>
      </c>
      <c r="D65" s="19" t="str">
        <f>+MasterData!P65</f>
        <v>Richard Neale</v>
      </c>
      <c r="E65" s="131">
        <f t="shared" ca="1" si="54"/>
        <v>0</v>
      </c>
      <c r="F65" s="47">
        <f t="shared" ca="1" si="54"/>
        <v>0</v>
      </c>
      <c r="G65" s="47">
        <f t="shared" ca="1" si="54"/>
        <v>0</v>
      </c>
      <c r="H65" s="47">
        <f t="shared" ca="1" si="54"/>
        <v>0</v>
      </c>
      <c r="I65" s="47">
        <f t="shared" ca="1" si="54"/>
        <v>0</v>
      </c>
      <c r="J65" s="47">
        <f t="shared" ca="1" si="54"/>
        <v>0</v>
      </c>
      <c r="K65" s="47">
        <f t="shared" ca="1" si="54"/>
        <v>0</v>
      </c>
      <c r="L65" s="47">
        <f t="shared" ca="1" si="54"/>
        <v>0</v>
      </c>
      <c r="M65" s="47">
        <f t="shared" ca="1" si="54"/>
        <v>0</v>
      </c>
      <c r="N65" s="47">
        <f t="shared" ca="1" si="54"/>
        <v>0</v>
      </c>
      <c r="O65" s="47">
        <f t="shared" ca="1" si="55"/>
        <v>0</v>
      </c>
      <c r="P65" s="47">
        <f t="shared" ca="1" si="55"/>
        <v>0</v>
      </c>
      <c r="Q65" s="47">
        <f t="shared" ca="1" si="55"/>
        <v>0</v>
      </c>
      <c r="R65" s="47">
        <f t="shared" ca="1" si="55"/>
        <v>0</v>
      </c>
      <c r="S65" s="47">
        <f t="shared" ca="1" si="55"/>
        <v>0</v>
      </c>
      <c r="T65" s="47">
        <f t="shared" ca="1" si="55"/>
        <v>0</v>
      </c>
      <c r="U65" s="47">
        <f t="shared" ca="1" si="55"/>
        <v>0</v>
      </c>
      <c r="V65" s="47">
        <f t="shared" ca="1" si="55"/>
        <v>0</v>
      </c>
      <c r="W65" s="47">
        <f t="shared" ca="1" si="55"/>
        <v>0</v>
      </c>
      <c r="X65" s="47">
        <f t="shared" ca="1" si="55"/>
        <v>0</v>
      </c>
      <c r="Y65" s="70"/>
      <c r="Z65" s="131" t="str">
        <f t="shared" ca="1" si="24"/>
        <v/>
      </c>
      <c r="AA65" s="47" t="str">
        <f t="shared" ca="1" si="25"/>
        <v/>
      </c>
      <c r="AB65" s="134" t="str">
        <f t="shared" ca="1" si="26"/>
        <v/>
      </c>
      <c r="AC65" s="138">
        <f t="shared" ca="1" si="27"/>
        <v>0</v>
      </c>
      <c r="AD65" s="159">
        <f t="shared" ca="1" si="28"/>
        <v>0</v>
      </c>
      <c r="AE65" s="240">
        <f t="shared" ca="1" si="48"/>
        <v>0</v>
      </c>
      <c r="AF65" s="202">
        <f t="shared" ca="1" si="49"/>
        <v>0</v>
      </c>
      <c r="AG65" s="123"/>
      <c r="AH65" s="109" t="str">
        <f t="shared" ca="1" si="31"/>
        <v>No</v>
      </c>
      <c r="AI65" s="109" t="str">
        <f t="shared" ca="1" si="32"/>
        <v/>
      </c>
      <c r="AJ65" s="110" t="str">
        <f t="shared" ca="1" si="33"/>
        <v/>
      </c>
      <c r="AK65" s="110" t="str">
        <f t="shared" ca="1" si="34"/>
        <v/>
      </c>
      <c r="AL65" s="108" t="str">
        <f t="shared" ca="1" si="53"/>
        <v/>
      </c>
      <c r="AM65" s="108" t="str">
        <f t="shared" ca="1" si="53"/>
        <v/>
      </c>
      <c r="AN65" s="108" t="str">
        <f t="shared" ca="1" si="53"/>
        <v/>
      </c>
      <c r="AO65" s="108" t="str">
        <f t="shared" ca="1" si="35"/>
        <v/>
      </c>
      <c r="AP65" s="108"/>
      <c r="AR65" s="19">
        <f t="shared" si="6"/>
        <v>34</v>
      </c>
      <c r="AS65" s="18" t="str">
        <f t="shared" si="36"/>
        <v>Neale, Richard</v>
      </c>
      <c r="AT65" s="69" t="str">
        <f ca="1">IF(Z65="","",+HLOOKUP(Z65,$E65:$X$98,$AR65,FALSE))</f>
        <v/>
      </c>
      <c r="AU65" s="69" t="str">
        <f ca="1">IF(AA65="","",+HLOOKUP(AA65,$E65:$X$98,$AR65,FALSE))</f>
        <v/>
      </c>
      <c r="AV65" s="156" t="str">
        <f ca="1">IF(AB65="","",+HLOOKUP(AB65,$E65:$X$98,$AR65,FALSE))</f>
        <v/>
      </c>
      <c r="AX65" s="85" t="str">
        <f t="shared" ca="1" si="37"/>
        <v/>
      </c>
      <c r="AY65" s="85" t="str">
        <f t="shared" ca="1" si="50"/>
        <v/>
      </c>
      <c r="AZ65" s="85" t="str">
        <f t="shared" ca="1" si="7"/>
        <v/>
      </c>
      <c r="BA65" s="85" t="str">
        <f t="shared" ca="1" si="8"/>
        <v/>
      </c>
      <c r="BB65" s="85" t="str">
        <f t="shared" ca="1" si="9"/>
        <v/>
      </c>
      <c r="BC65" s="85" t="str">
        <f t="shared" ca="1" si="10"/>
        <v/>
      </c>
      <c r="BD65" s="85" t="str">
        <f t="shared" ca="1" si="11"/>
        <v/>
      </c>
      <c r="BE65" s="85" t="str">
        <f t="shared" ca="1" si="12"/>
        <v/>
      </c>
      <c r="BF65" s="85" t="str">
        <f t="shared" ca="1" si="13"/>
        <v/>
      </c>
      <c r="BG65" s="85" t="str">
        <f t="shared" ca="1" si="14"/>
        <v/>
      </c>
      <c r="BH65" s="85" t="str">
        <f t="shared" ca="1" si="15"/>
        <v/>
      </c>
      <c r="BI65" s="85" t="str">
        <f t="shared" ca="1" si="16"/>
        <v/>
      </c>
      <c r="BJ65" s="85" t="str">
        <f t="shared" ca="1" si="17"/>
        <v/>
      </c>
      <c r="BK65" s="85" t="str">
        <f t="shared" ca="1" si="18"/>
        <v/>
      </c>
      <c r="BL65" s="85" t="str">
        <f t="shared" ca="1" si="19"/>
        <v/>
      </c>
      <c r="BM65" s="85" t="str">
        <f t="shared" ca="1" si="20"/>
        <v/>
      </c>
      <c r="BN65" s="85" t="str">
        <f t="shared" ca="1" si="21"/>
        <v/>
      </c>
      <c r="BO65" s="85" t="str">
        <f t="shared" ca="1" si="22"/>
        <v/>
      </c>
      <c r="BP65" s="85" t="str">
        <f t="shared" ca="1" si="23"/>
        <v/>
      </c>
      <c r="BQ65" s="85"/>
      <c r="BR65" s="85"/>
    </row>
    <row r="66" spans="1:70">
      <c r="A66" t="str">
        <f>+MasterData!F66</f>
        <v>f</v>
      </c>
      <c r="B66" t="str">
        <f>+MasterData!B66</f>
        <v>ParC</v>
      </c>
      <c r="C66" s="140" t="str">
        <f>+MasterData!C66</f>
        <v>Parkinson, Clare</v>
      </c>
      <c r="D66" s="19" t="str">
        <f>+MasterData!P66</f>
        <v>Clare Parkinson</v>
      </c>
      <c r="E66" s="131">
        <f t="shared" ca="1" si="54"/>
        <v>0</v>
      </c>
      <c r="F66" s="47">
        <f t="shared" ca="1" si="54"/>
        <v>0</v>
      </c>
      <c r="G66" s="47">
        <f t="shared" ca="1" si="54"/>
        <v>0</v>
      </c>
      <c r="H66" s="47">
        <f t="shared" ca="1" si="54"/>
        <v>0</v>
      </c>
      <c r="I66" s="47">
        <f t="shared" ca="1" si="54"/>
        <v>0</v>
      </c>
      <c r="J66" s="47">
        <f t="shared" ca="1" si="54"/>
        <v>0</v>
      </c>
      <c r="K66" s="47">
        <f t="shared" ca="1" si="54"/>
        <v>0</v>
      </c>
      <c r="L66" s="47">
        <f t="shared" ca="1" si="54"/>
        <v>0</v>
      </c>
      <c r="M66" s="47">
        <f t="shared" ca="1" si="54"/>
        <v>0</v>
      </c>
      <c r="N66" s="47">
        <f t="shared" ca="1" si="54"/>
        <v>0</v>
      </c>
      <c r="O66" s="47">
        <f t="shared" ca="1" si="55"/>
        <v>0</v>
      </c>
      <c r="P66" s="47">
        <f t="shared" ca="1" si="55"/>
        <v>0</v>
      </c>
      <c r="Q66" s="47">
        <f t="shared" ca="1" si="55"/>
        <v>0</v>
      </c>
      <c r="R66" s="47">
        <f t="shared" ca="1" si="55"/>
        <v>0</v>
      </c>
      <c r="S66" s="47">
        <f t="shared" ca="1" si="55"/>
        <v>0</v>
      </c>
      <c r="T66" s="47">
        <f t="shared" ca="1" si="55"/>
        <v>0</v>
      </c>
      <c r="U66" s="47">
        <f t="shared" ca="1" si="55"/>
        <v>0</v>
      </c>
      <c r="V66" s="47">
        <f t="shared" ca="1" si="55"/>
        <v>0</v>
      </c>
      <c r="W66" s="47">
        <f t="shared" ca="1" si="55"/>
        <v>0</v>
      </c>
      <c r="X66" s="47">
        <f t="shared" ca="1" si="55"/>
        <v>0</v>
      </c>
      <c r="Y66" s="70"/>
      <c r="Z66" s="131" t="str">
        <f t="shared" ca="1" si="24"/>
        <v/>
      </c>
      <c r="AA66" s="47" t="str">
        <f t="shared" ca="1" si="25"/>
        <v/>
      </c>
      <c r="AB66" s="134" t="str">
        <f t="shared" ca="1" si="26"/>
        <v/>
      </c>
      <c r="AC66" s="138">
        <f t="shared" ca="1" si="27"/>
        <v>0</v>
      </c>
      <c r="AD66" s="159">
        <f t="shared" ca="1" si="28"/>
        <v>0</v>
      </c>
      <c r="AE66" s="240">
        <f t="shared" ca="1" si="48"/>
        <v>0</v>
      </c>
      <c r="AF66" s="202">
        <f t="shared" ca="1" si="49"/>
        <v>0</v>
      </c>
      <c r="AG66" s="123"/>
      <c r="AH66" s="109" t="str">
        <f t="shared" ca="1" si="31"/>
        <v>No</v>
      </c>
      <c r="AI66" s="109" t="str">
        <f t="shared" ca="1" si="32"/>
        <v/>
      </c>
      <c r="AJ66" s="110" t="str">
        <f t="shared" ca="1" si="33"/>
        <v/>
      </c>
      <c r="AK66" s="110" t="str">
        <f t="shared" ca="1" si="34"/>
        <v/>
      </c>
      <c r="AL66" s="108" t="str">
        <f t="shared" ca="1" si="53"/>
        <v/>
      </c>
      <c r="AM66" s="108" t="str">
        <f t="shared" ca="1" si="53"/>
        <v/>
      </c>
      <c r="AN66" s="108" t="str">
        <f t="shared" ca="1" si="53"/>
        <v/>
      </c>
      <c r="AO66" s="108" t="str">
        <f t="shared" ca="1" si="35"/>
        <v/>
      </c>
      <c r="AP66" s="108"/>
      <c r="AR66" s="19">
        <f t="shared" si="6"/>
        <v>33</v>
      </c>
      <c r="AS66" s="18" t="str">
        <f t="shared" si="36"/>
        <v>Parkinson, Clare</v>
      </c>
      <c r="AT66" s="69" t="str">
        <f ca="1">IF(Z66="","",+HLOOKUP(Z66,$E66:$X$98,$AR66,FALSE))</f>
        <v/>
      </c>
      <c r="AU66" s="69" t="str">
        <f ca="1">IF(AA66="","",+HLOOKUP(AA66,$E66:$X$98,$AR66,FALSE))</f>
        <v/>
      </c>
      <c r="AV66" s="156" t="str">
        <f ca="1">IF(AB66="","",+HLOOKUP(AB66,$E66:$X$98,$AR66,FALSE))</f>
        <v/>
      </c>
      <c r="AX66" s="85" t="str">
        <f t="shared" ca="1" si="37"/>
        <v/>
      </c>
      <c r="AY66" s="85" t="str">
        <f t="shared" ca="1" si="50"/>
        <v/>
      </c>
      <c r="AZ66" s="85" t="str">
        <f t="shared" ca="1" si="7"/>
        <v/>
      </c>
      <c r="BA66" s="85" t="str">
        <f t="shared" ca="1" si="8"/>
        <v/>
      </c>
      <c r="BB66" s="85" t="str">
        <f t="shared" ca="1" si="9"/>
        <v/>
      </c>
      <c r="BC66" s="85" t="str">
        <f t="shared" ca="1" si="10"/>
        <v/>
      </c>
      <c r="BD66" s="85" t="str">
        <f t="shared" ca="1" si="11"/>
        <v/>
      </c>
      <c r="BE66" s="85" t="str">
        <f t="shared" ca="1" si="12"/>
        <v/>
      </c>
      <c r="BF66" s="85" t="str">
        <f t="shared" ca="1" si="13"/>
        <v/>
      </c>
      <c r="BG66" s="85" t="str">
        <f t="shared" ca="1" si="14"/>
        <v/>
      </c>
      <c r="BH66" s="85" t="str">
        <f t="shared" ca="1" si="15"/>
        <v/>
      </c>
      <c r="BI66" s="85" t="str">
        <f t="shared" ca="1" si="16"/>
        <v/>
      </c>
      <c r="BJ66" s="85" t="str">
        <f t="shared" ca="1" si="17"/>
        <v/>
      </c>
      <c r="BK66" s="85" t="str">
        <f t="shared" ca="1" si="18"/>
        <v/>
      </c>
      <c r="BL66" s="85" t="str">
        <f t="shared" ca="1" si="19"/>
        <v/>
      </c>
      <c r="BM66" s="85" t="str">
        <f t="shared" ca="1" si="20"/>
        <v/>
      </c>
      <c r="BN66" s="85" t="str">
        <f t="shared" ca="1" si="21"/>
        <v/>
      </c>
      <c r="BO66" s="85" t="str">
        <f t="shared" ca="1" si="22"/>
        <v/>
      </c>
      <c r="BP66" s="85" t="str">
        <f t="shared" ca="1" si="23"/>
        <v/>
      </c>
      <c r="BQ66" s="85"/>
      <c r="BR66" s="85"/>
    </row>
    <row r="67" spans="1:70">
      <c r="A67" t="str">
        <f>+MasterData!F67</f>
        <v>m</v>
      </c>
      <c r="B67" s="113" t="str">
        <f>+MasterData!B67</f>
        <v>PayP</v>
      </c>
      <c r="C67" s="141" t="str">
        <f>+MasterData!C67</f>
        <v>Payne, Phil</v>
      </c>
      <c r="D67" s="19" t="str">
        <f>+MasterData!P67</f>
        <v>Phil Payne</v>
      </c>
      <c r="E67" s="132">
        <f t="shared" ca="1" si="54"/>
        <v>63.926000000000002</v>
      </c>
      <c r="F67" s="114">
        <f t="shared" ca="1" si="54"/>
        <v>0</v>
      </c>
      <c r="G67" s="114">
        <f t="shared" ca="1" si="54"/>
        <v>0</v>
      </c>
      <c r="H67" s="114">
        <f t="shared" ca="1" si="54"/>
        <v>0</v>
      </c>
      <c r="I67" s="114">
        <f t="shared" ca="1" si="54"/>
        <v>0</v>
      </c>
      <c r="J67" s="114">
        <f t="shared" ca="1" si="54"/>
        <v>0</v>
      </c>
      <c r="K67" s="114">
        <f t="shared" ca="1" si="54"/>
        <v>0</v>
      </c>
      <c r="L67" s="114">
        <f t="shared" ca="1" si="54"/>
        <v>0</v>
      </c>
      <c r="M67" s="114">
        <f t="shared" ca="1" si="54"/>
        <v>0</v>
      </c>
      <c r="N67" s="114">
        <f t="shared" ca="1" si="54"/>
        <v>0</v>
      </c>
      <c r="O67" s="114">
        <f t="shared" ca="1" si="55"/>
        <v>0</v>
      </c>
      <c r="P67" s="114">
        <f t="shared" ca="1" si="55"/>
        <v>0</v>
      </c>
      <c r="Q67" s="114">
        <f t="shared" ca="1" si="55"/>
        <v>0</v>
      </c>
      <c r="R67" s="114">
        <f t="shared" ca="1" si="55"/>
        <v>0</v>
      </c>
      <c r="S67" s="114">
        <f t="shared" ca="1" si="55"/>
        <v>0</v>
      </c>
      <c r="T67" s="114">
        <f t="shared" ca="1" si="55"/>
        <v>0</v>
      </c>
      <c r="U67" s="114">
        <f t="shared" ca="1" si="55"/>
        <v>0</v>
      </c>
      <c r="V67" s="114">
        <f t="shared" ca="1" si="55"/>
        <v>0</v>
      </c>
      <c r="W67" s="114">
        <f t="shared" ca="1" si="55"/>
        <v>0</v>
      </c>
      <c r="X67" s="114">
        <f t="shared" ca="1" si="55"/>
        <v>0</v>
      </c>
      <c r="Y67" s="230"/>
      <c r="Z67" s="132" t="str">
        <f t="shared" ca="1" si="24"/>
        <v/>
      </c>
      <c r="AA67" s="114" t="str">
        <f t="shared" ca="1" si="25"/>
        <v/>
      </c>
      <c r="AB67" s="135" t="str">
        <f t="shared" ca="1" si="26"/>
        <v/>
      </c>
      <c r="AC67" s="233">
        <f t="shared" ca="1" si="27"/>
        <v>0</v>
      </c>
      <c r="AD67" s="160">
        <f t="shared" ca="1" si="28"/>
        <v>0</v>
      </c>
      <c r="AE67" s="241">
        <f t="shared" ca="1" si="48"/>
        <v>0</v>
      </c>
      <c r="AF67" s="203">
        <f t="shared" ca="1" si="49"/>
        <v>0</v>
      </c>
      <c r="AG67" s="96"/>
      <c r="AH67" s="115" t="str">
        <f t="shared" ca="1" si="31"/>
        <v>No</v>
      </c>
      <c r="AI67" s="115" t="str">
        <f t="shared" ca="1" si="32"/>
        <v/>
      </c>
      <c r="AJ67" s="116" t="str">
        <f t="shared" ca="1" si="33"/>
        <v/>
      </c>
      <c r="AK67" s="116" t="str">
        <f t="shared" ca="1" si="34"/>
        <v/>
      </c>
      <c r="AL67" s="118" t="str">
        <f t="shared" ca="1" si="53"/>
        <v/>
      </c>
      <c r="AM67" s="118" t="str">
        <f t="shared" ca="1" si="53"/>
        <v/>
      </c>
      <c r="AN67" s="118" t="str">
        <f t="shared" ca="1" si="53"/>
        <v/>
      </c>
      <c r="AO67" s="118" t="str">
        <f t="shared" ca="1" si="35"/>
        <v/>
      </c>
      <c r="AP67" s="108"/>
      <c r="AR67" s="19">
        <f t="shared" si="6"/>
        <v>32</v>
      </c>
      <c r="AS67" s="18" t="str">
        <f t="shared" si="36"/>
        <v>Payne, Phil</v>
      </c>
      <c r="AT67" s="69" t="str">
        <f ca="1">IF(Z67="","",+HLOOKUP(Z67,$E67:$X$98,$AR67,FALSE))</f>
        <v/>
      </c>
      <c r="AU67" s="69" t="str">
        <f ca="1">IF(AA67="","",+HLOOKUP(AA67,$E67:$X$98,$AR67,FALSE))</f>
        <v/>
      </c>
      <c r="AV67" s="156" t="str">
        <f ca="1">IF(AB67="","",+HLOOKUP(AB67,$E67:$X$98,$AR67,FALSE))</f>
        <v/>
      </c>
      <c r="AX67" s="85">
        <f t="shared" ca="1" si="37"/>
        <v>63.926000000000002</v>
      </c>
      <c r="AY67" s="85" t="str">
        <f t="shared" ca="1" si="50"/>
        <v/>
      </c>
      <c r="AZ67" s="85" t="str">
        <f t="shared" ca="1" si="7"/>
        <v/>
      </c>
      <c r="BA67" s="85" t="str">
        <f t="shared" ca="1" si="8"/>
        <v/>
      </c>
      <c r="BB67" s="85" t="str">
        <f t="shared" ca="1" si="9"/>
        <v/>
      </c>
      <c r="BC67" s="85" t="str">
        <f t="shared" ca="1" si="10"/>
        <v/>
      </c>
      <c r="BD67" s="85" t="str">
        <f t="shared" ca="1" si="11"/>
        <v/>
      </c>
      <c r="BE67" s="85" t="str">
        <f t="shared" ca="1" si="12"/>
        <v/>
      </c>
      <c r="BF67" s="85" t="str">
        <f t="shared" ca="1" si="13"/>
        <v/>
      </c>
      <c r="BG67" s="85" t="str">
        <f t="shared" ca="1" si="14"/>
        <v/>
      </c>
      <c r="BH67" s="85" t="str">
        <f t="shared" ca="1" si="15"/>
        <v/>
      </c>
      <c r="BI67" s="85" t="str">
        <f t="shared" ca="1" si="16"/>
        <v/>
      </c>
      <c r="BJ67" s="85" t="str">
        <f t="shared" ca="1" si="17"/>
        <v/>
      </c>
      <c r="BK67" s="85" t="str">
        <f t="shared" ca="1" si="18"/>
        <v/>
      </c>
      <c r="BL67" s="85" t="str">
        <f t="shared" ca="1" si="19"/>
        <v/>
      </c>
      <c r="BM67" s="85" t="str">
        <f t="shared" ca="1" si="20"/>
        <v/>
      </c>
      <c r="BN67" s="85" t="str">
        <f t="shared" ca="1" si="21"/>
        <v/>
      </c>
      <c r="BO67" s="85" t="str">
        <f t="shared" ca="1" si="22"/>
        <v/>
      </c>
      <c r="BP67" s="85" t="str">
        <f t="shared" ca="1" si="23"/>
        <v/>
      </c>
      <c r="BQ67" s="85"/>
      <c r="BR67" s="85"/>
    </row>
    <row r="68" spans="1:70">
      <c r="A68" t="str">
        <f>+MasterData!F68</f>
        <v>f</v>
      </c>
      <c r="B68" t="str">
        <f>+MasterData!B68</f>
        <v>PeaM</v>
      </c>
      <c r="C68" s="140" t="str">
        <f>+MasterData!C68</f>
        <v>Pearce, Michelle</v>
      </c>
      <c r="D68" s="19" t="str">
        <f>+MasterData!P68</f>
        <v>Michelle Pearce</v>
      </c>
      <c r="E68" s="131">
        <f t="shared" ca="1" si="54"/>
        <v>0</v>
      </c>
      <c r="F68" s="47">
        <f t="shared" ca="1" si="54"/>
        <v>61.637</v>
      </c>
      <c r="G68" s="47">
        <f t="shared" ca="1" si="54"/>
        <v>0</v>
      </c>
      <c r="H68" s="47">
        <f t="shared" ca="1" si="54"/>
        <v>0</v>
      </c>
      <c r="I68" s="47">
        <f t="shared" ca="1" si="54"/>
        <v>0</v>
      </c>
      <c r="J68" s="47">
        <f t="shared" ca="1" si="54"/>
        <v>0</v>
      </c>
      <c r="K68" s="47">
        <f t="shared" ca="1" si="54"/>
        <v>0</v>
      </c>
      <c r="L68" s="47">
        <f t="shared" ca="1" si="54"/>
        <v>0</v>
      </c>
      <c r="M68" s="47">
        <f t="shared" ca="1" si="54"/>
        <v>0</v>
      </c>
      <c r="N68" s="47">
        <f t="shared" ca="1" si="54"/>
        <v>0</v>
      </c>
      <c r="O68" s="47">
        <f t="shared" ca="1" si="55"/>
        <v>0</v>
      </c>
      <c r="P68" s="47">
        <f t="shared" ca="1" si="55"/>
        <v>0</v>
      </c>
      <c r="Q68" s="47">
        <f t="shared" ca="1" si="55"/>
        <v>0</v>
      </c>
      <c r="R68" s="47">
        <f t="shared" ca="1" si="55"/>
        <v>0</v>
      </c>
      <c r="S68" s="47">
        <f t="shared" ca="1" si="55"/>
        <v>0</v>
      </c>
      <c r="T68" s="47">
        <f t="shared" ca="1" si="55"/>
        <v>0</v>
      </c>
      <c r="U68" s="47">
        <f t="shared" ca="1" si="55"/>
        <v>0</v>
      </c>
      <c r="V68" s="47">
        <f t="shared" ca="1" si="55"/>
        <v>0</v>
      </c>
      <c r="W68" s="47">
        <f t="shared" ca="1" si="55"/>
        <v>0</v>
      </c>
      <c r="X68" s="47">
        <f t="shared" ca="1" si="55"/>
        <v>0</v>
      </c>
      <c r="Y68" s="70"/>
      <c r="Z68" s="131" t="str">
        <f t="shared" ca="1" si="24"/>
        <v/>
      </c>
      <c r="AA68" s="47" t="str">
        <f t="shared" ca="1" si="25"/>
        <v/>
      </c>
      <c r="AB68" s="134" t="str">
        <f t="shared" ca="1" si="26"/>
        <v/>
      </c>
      <c r="AC68" s="138">
        <f t="shared" ca="1" si="27"/>
        <v>0</v>
      </c>
      <c r="AD68" s="159">
        <f t="shared" ca="1" si="28"/>
        <v>0</v>
      </c>
      <c r="AE68" s="240">
        <f t="shared" ca="1" si="48"/>
        <v>0</v>
      </c>
      <c r="AF68" s="202">
        <f t="shared" ca="1" si="49"/>
        <v>0</v>
      </c>
      <c r="AG68" s="123"/>
      <c r="AH68" s="109" t="str">
        <f t="shared" ca="1" si="31"/>
        <v>No</v>
      </c>
      <c r="AI68" s="109" t="str">
        <f t="shared" ca="1" si="32"/>
        <v/>
      </c>
      <c r="AJ68" s="110" t="str">
        <f t="shared" ca="1" si="33"/>
        <v/>
      </c>
      <c r="AK68" s="110" t="str">
        <f t="shared" ca="1" si="34"/>
        <v/>
      </c>
      <c r="AL68" s="108" t="str">
        <f t="shared" ca="1" si="53"/>
        <v/>
      </c>
      <c r="AM68" s="108" t="str">
        <f t="shared" ca="1" si="53"/>
        <v/>
      </c>
      <c r="AN68" s="108" t="str">
        <f t="shared" ca="1" si="53"/>
        <v/>
      </c>
      <c r="AO68" s="108" t="str">
        <f t="shared" ca="1" si="35"/>
        <v/>
      </c>
      <c r="AP68" s="108"/>
      <c r="AR68" s="19">
        <f t="shared" si="6"/>
        <v>31</v>
      </c>
      <c r="AS68" s="18" t="str">
        <f t="shared" si="36"/>
        <v>Pearce, Michelle</v>
      </c>
      <c r="AT68" s="69" t="str">
        <f ca="1">IF(Z68="","",+HLOOKUP(Z68,$E68:$X$98,$AR68,FALSE))</f>
        <v/>
      </c>
      <c r="AU68" s="69" t="str">
        <f ca="1">IF(AA68="","",+HLOOKUP(AA68,$E68:$X$98,$AR68,FALSE))</f>
        <v/>
      </c>
      <c r="AV68" s="156" t="str">
        <f ca="1">IF(AB68="","",+HLOOKUP(AB68,$E68:$X$98,$AR68,FALSE))</f>
        <v/>
      </c>
      <c r="AX68" s="85" t="str">
        <f t="shared" ca="1" si="37"/>
        <v/>
      </c>
      <c r="AY68" s="85">
        <f t="shared" ca="1" si="50"/>
        <v>61.637</v>
      </c>
      <c r="AZ68" s="85" t="str">
        <f t="shared" ca="1" si="7"/>
        <v/>
      </c>
      <c r="BA68" s="85" t="str">
        <f t="shared" ca="1" si="8"/>
        <v/>
      </c>
      <c r="BB68" s="85" t="str">
        <f t="shared" ca="1" si="9"/>
        <v/>
      </c>
      <c r="BC68" s="85" t="str">
        <f t="shared" ca="1" si="10"/>
        <v/>
      </c>
      <c r="BD68" s="85" t="str">
        <f t="shared" ca="1" si="11"/>
        <v/>
      </c>
      <c r="BE68" s="85" t="str">
        <f t="shared" ca="1" si="12"/>
        <v/>
      </c>
      <c r="BF68" s="85" t="str">
        <f t="shared" ca="1" si="13"/>
        <v/>
      </c>
      <c r="BG68" s="85" t="str">
        <f t="shared" ca="1" si="14"/>
        <v/>
      </c>
      <c r="BH68" s="85" t="str">
        <f t="shared" ca="1" si="15"/>
        <v/>
      </c>
      <c r="BI68" s="85" t="str">
        <f t="shared" ca="1" si="16"/>
        <v/>
      </c>
      <c r="BJ68" s="85" t="str">
        <f t="shared" ca="1" si="17"/>
        <v/>
      </c>
      <c r="BK68" s="85" t="str">
        <f t="shared" ca="1" si="18"/>
        <v/>
      </c>
      <c r="BL68" s="85" t="str">
        <f t="shared" ca="1" si="19"/>
        <v/>
      </c>
      <c r="BM68" s="85" t="str">
        <f t="shared" ca="1" si="20"/>
        <v/>
      </c>
      <c r="BN68" s="85" t="str">
        <f t="shared" ca="1" si="21"/>
        <v/>
      </c>
      <c r="BO68" s="85" t="str">
        <f t="shared" ca="1" si="22"/>
        <v/>
      </c>
      <c r="BP68" s="85" t="str">
        <f t="shared" ca="1" si="23"/>
        <v/>
      </c>
      <c r="BQ68" s="85"/>
      <c r="BR68" s="85"/>
    </row>
    <row r="69" spans="1:70">
      <c r="A69" t="str">
        <f>+MasterData!F69</f>
        <v>m</v>
      </c>
      <c r="B69" t="str">
        <f>+MasterData!B69</f>
        <v>PeeD</v>
      </c>
      <c r="C69" s="140" t="str">
        <f>+MasterData!C69</f>
        <v>Peel, Dave</v>
      </c>
      <c r="D69" s="19" t="str">
        <f>+MasterData!P69</f>
        <v>Dave Peel</v>
      </c>
      <c r="E69" s="131">
        <f t="shared" ca="1" si="54"/>
        <v>0</v>
      </c>
      <c r="F69" s="47">
        <f t="shared" ca="1" si="54"/>
        <v>0</v>
      </c>
      <c r="G69" s="47">
        <f t="shared" ca="1" si="54"/>
        <v>0</v>
      </c>
      <c r="H69" s="47">
        <f t="shared" ca="1" si="54"/>
        <v>0</v>
      </c>
      <c r="I69" s="47">
        <f t="shared" ca="1" si="54"/>
        <v>0</v>
      </c>
      <c r="J69" s="47">
        <f t="shared" ca="1" si="54"/>
        <v>0</v>
      </c>
      <c r="K69" s="47">
        <f t="shared" ca="1" si="54"/>
        <v>0</v>
      </c>
      <c r="L69" s="47">
        <f t="shared" ca="1" si="54"/>
        <v>0</v>
      </c>
      <c r="M69" s="47">
        <f t="shared" ca="1" si="54"/>
        <v>0</v>
      </c>
      <c r="N69" s="47">
        <f t="shared" ca="1" si="54"/>
        <v>0</v>
      </c>
      <c r="O69" s="47">
        <f t="shared" ca="1" si="55"/>
        <v>0</v>
      </c>
      <c r="P69" s="47">
        <f t="shared" ca="1" si="55"/>
        <v>0</v>
      </c>
      <c r="Q69" s="47">
        <f t="shared" ca="1" si="55"/>
        <v>0</v>
      </c>
      <c r="R69" s="47">
        <f t="shared" ca="1" si="55"/>
        <v>0</v>
      </c>
      <c r="S69" s="47">
        <f t="shared" ca="1" si="55"/>
        <v>0</v>
      </c>
      <c r="T69" s="47">
        <f t="shared" ca="1" si="55"/>
        <v>0</v>
      </c>
      <c r="U69" s="47">
        <f t="shared" ca="1" si="55"/>
        <v>0</v>
      </c>
      <c r="V69" s="47">
        <f t="shared" ca="1" si="55"/>
        <v>0</v>
      </c>
      <c r="W69" s="47">
        <f t="shared" ca="1" si="55"/>
        <v>0</v>
      </c>
      <c r="X69" s="47">
        <f t="shared" ca="1" si="55"/>
        <v>0</v>
      </c>
      <c r="Y69" s="70"/>
      <c r="Z69" s="131" t="str">
        <f t="shared" ca="1" si="24"/>
        <v/>
      </c>
      <c r="AA69" s="47" t="str">
        <f t="shared" ca="1" si="25"/>
        <v/>
      </c>
      <c r="AB69" s="134" t="str">
        <f t="shared" ca="1" si="26"/>
        <v/>
      </c>
      <c r="AC69" s="138">
        <f t="shared" ca="1" si="27"/>
        <v>0</v>
      </c>
      <c r="AD69" s="159">
        <f t="shared" ca="1" si="28"/>
        <v>0</v>
      </c>
      <c r="AE69" s="240">
        <f t="shared" ca="1" si="48"/>
        <v>0</v>
      </c>
      <c r="AF69" s="202">
        <f t="shared" ca="1" si="49"/>
        <v>0</v>
      </c>
      <c r="AG69" s="123"/>
      <c r="AH69" s="109" t="str">
        <f t="shared" ca="1" si="31"/>
        <v>No</v>
      </c>
      <c r="AI69" s="109" t="str">
        <f t="shared" ca="1" si="32"/>
        <v/>
      </c>
      <c r="AJ69" s="110" t="str">
        <f t="shared" ca="1" si="33"/>
        <v/>
      </c>
      <c r="AK69" s="110" t="str">
        <f t="shared" ca="1" si="34"/>
        <v/>
      </c>
      <c r="AL69" s="108" t="str">
        <f t="shared" ca="1" si="53"/>
        <v/>
      </c>
      <c r="AM69" s="108" t="str">
        <f t="shared" ca="1" si="53"/>
        <v/>
      </c>
      <c r="AN69" s="108" t="str">
        <f t="shared" ca="1" si="53"/>
        <v/>
      </c>
      <c r="AO69" s="108" t="str">
        <f t="shared" ca="1" si="35"/>
        <v/>
      </c>
      <c r="AP69" s="108"/>
      <c r="AR69" s="19">
        <f t="shared" si="6"/>
        <v>30</v>
      </c>
      <c r="AS69" s="18" t="str">
        <f t="shared" si="36"/>
        <v>Peel, Dave</v>
      </c>
      <c r="AT69" s="69" t="str">
        <f ca="1">IF(Z69="","",+HLOOKUP(Z69,$E69:$X$98,$AR69,FALSE))</f>
        <v/>
      </c>
      <c r="AU69" s="69" t="str">
        <f ca="1">IF(AA69="","",+HLOOKUP(AA69,$E69:$X$98,$AR69,FALSE))</f>
        <v/>
      </c>
      <c r="AV69" s="156" t="str">
        <f ca="1">IF(AB69="","",+HLOOKUP(AB69,$E69:$X$98,$AR69,FALSE))</f>
        <v/>
      </c>
      <c r="AX69" s="85" t="str">
        <f t="shared" ca="1" si="37"/>
        <v/>
      </c>
      <c r="AY69" s="85" t="str">
        <f t="shared" ca="1" si="50"/>
        <v/>
      </c>
      <c r="AZ69" s="85" t="str">
        <f t="shared" ca="1" si="7"/>
        <v/>
      </c>
      <c r="BA69" s="85" t="str">
        <f t="shared" ca="1" si="8"/>
        <v/>
      </c>
      <c r="BB69" s="85" t="str">
        <f t="shared" ca="1" si="9"/>
        <v/>
      </c>
      <c r="BC69" s="85" t="str">
        <f t="shared" ca="1" si="10"/>
        <v/>
      </c>
      <c r="BD69" s="85" t="str">
        <f t="shared" ca="1" si="11"/>
        <v/>
      </c>
      <c r="BE69" s="85" t="str">
        <f t="shared" ca="1" si="12"/>
        <v/>
      </c>
      <c r="BF69" s="85" t="str">
        <f t="shared" ca="1" si="13"/>
        <v/>
      </c>
      <c r="BG69" s="85" t="str">
        <f t="shared" ca="1" si="14"/>
        <v/>
      </c>
      <c r="BH69" s="85" t="str">
        <f t="shared" ca="1" si="15"/>
        <v/>
      </c>
      <c r="BI69" s="85" t="str">
        <f t="shared" ca="1" si="16"/>
        <v/>
      </c>
      <c r="BJ69" s="85" t="str">
        <f t="shared" ca="1" si="17"/>
        <v/>
      </c>
      <c r="BK69" s="85" t="str">
        <f t="shared" ca="1" si="18"/>
        <v/>
      </c>
      <c r="BL69" s="85" t="str">
        <f t="shared" ca="1" si="19"/>
        <v/>
      </c>
      <c r="BM69" s="85" t="str">
        <f t="shared" ca="1" si="20"/>
        <v/>
      </c>
      <c r="BN69" s="85" t="str">
        <f t="shared" ca="1" si="21"/>
        <v/>
      </c>
      <c r="BO69" s="85" t="str">
        <f t="shared" ca="1" si="22"/>
        <v/>
      </c>
      <c r="BP69" s="85" t="str">
        <f t="shared" ca="1" si="23"/>
        <v/>
      </c>
      <c r="BQ69" s="85"/>
      <c r="BR69" s="85"/>
    </row>
    <row r="70" spans="1:70">
      <c r="A70" t="str">
        <f>+MasterData!F70</f>
        <v>m</v>
      </c>
      <c r="B70" s="113" t="str">
        <f>+MasterData!B70</f>
        <v>PewJ</v>
      </c>
      <c r="C70" s="141" t="str">
        <f>+MasterData!C70</f>
        <v>Pewter, Josh</v>
      </c>
      <c r="D70" s="19" t="str">
        <f>+MasterData!P70</f>
        <v>Josh Pewter</v>
      </c>
      <c r="E70" s="132">
        <f t="shared" ca="1" si="54"/>
        <v>0</v>
      </c>
      <c r="F70" s="114">
        <f t="shared" ca="1" si="54"/>
        <v>0</v>
      </c>
      <c r="G70" s="114">
        <f t="shared" ca="1" si="54"/>
        <v>0</v>
      </c>
      <c r="H70" s="114">
        <f t="shared" ca="1" si="54"/>
        <v>0</v>
      </c>
      <c r="I70" s="114">
        <f t="shared" ca="1" si="54"/>
        <v>0</v>
      </c>
      <c r="J70" s="114">
        <f t="shared" ca="1" si="54"/>
        <v>0</v>
      </c>
      <c r="K70" s="114">
        <f t="shared" ca="1" si="54"/>
        <v>0</v>
      </c>
      <c r="L70" s="114">
        <f t="shared" ca="1" si="54"/>
        <v>0</v>
      </c>
      <c r="M70" s="114">
        <f t="shared" ca="1" si="54"/>
        <v>0</v>
      </c>
      <c r="N70" s="114">
        <f t="shared" ca="1" si="54"/>
        <v>0</v>
      </c>
      <c r="O70" s="114">
        <f t="shared" ca="1" si="55"/>
        <v>0</v>
      </c>
      <c r="P70" s="114">
        <f t="shared" ca="1" si="55"/>
        <v>0</v>
      </c>
      <c r="Q70" s="114">
        <f t="shared" ca="1" si="55"/>
        <v>0</v>
      </c>
      <c r="R70" s="114">
        <f t="shared" ca="1" si="55"/>
        <v>0</v>
      </c>
      <c r="S70" s="114">
        <f t="shared" ca="1" si="55"/>
        <v>0</v>
      </c>
      <c r="T70" s="114">
        <f t="shared" ca="1" si="55"/>
        <v>0</v>
      </c>
      <c r="U70" s="114">
        <f t="shared" ca="1" si="55"/>
        <v>0</v>
      </c>
      <c r="V70" s="114">
        <f t="shared" ca="1" si="55"/>
        <v>0</v>
      </c>
      <c r="W70" s="114">
        <f t="shared" ca="1" si="55"/>
        <v>0</v>
      </c>
      <c r="X70" s="114">
        <f t="shared" ca="1" si="55"/>
        <v>0</v>
      </c>
      <c r="Y70" s="230"/>
      <c r="Z70" s="132" t="str">
        <f t="shared" ca="1" si="24"/>
        <v/>
      </c>
      <c r="AA70" s="114" t="str">
        <f t="shared" ca="1" si="25"/>
        <v/>
      </c>
      <c r="AB70" s="135" t="str">
        <f t="shared" ca="1" si="26"/>
        <v/>
      </c>
      <c r="AC70" s="233">
        <f t="shared" ca="1" si="27"/>
        <v>0</v>
      </c>
      <c r="AD70" s="160">
        <f t="shared" ca="1" si="28"/>
        <v>0</v>
      </c>
      <c r="AE70" s="241">
        <f t="shared" ca="1" si="48"/>
        <v>0</v>
      </c>
      <c r="AF70" s="203">
        <f t="shared" ca="1" si="49"/>
        <v>0</v>
      </c>
      <c r="AG70" s="96"/>
      <c r="AH70" s="115" t="str">
        <f t="shared" ca="1" si="31"/>
        <v>No</v>
      </c>
      <c r="AI70" s="115" t="str">
        <f t="shared" ca="1" si="32"/>
        <v/>
      </c>
      <c r="AJ70" s="116" t="str">
        <f t="shared" ca="1" si="33"/>
        <v/>
      </c>
      <c r="AK70" s="116" t="str">
        <f t="shared" ca="1" si="34"/>
        <v/>
      </c>
      <c r="AL70" s="118" t="str">
        <f t="shared" ca="1" si="53"/>
        <v/>
      </c>
      <c r="AM70" s="118" t="str">
        <f t="shared" ca="1" si="53"/>
        <v/>
      </c>
      <c r="AN70" s="118" t="str">
        <f t="shared" ca="1" si="53"/>
        <v/>
      </c>
      <c r="AO70" s="118" t="str">
        <f t="shared" ca="1" si="35"/>
        <v/>
      </c>
      <c r="AP70" s="108"/>
      <c r="AR70" s="19">
        <f t="shared" si="6"/>
        <v>29</v>
      </c>
      <c r="AS70" s="18" t="str">
        <f t="shared" si="36"/>
        <v>Pewter, Josh</v>
      </c>
      <c r="AT70" s="69" t="str">
        <f ca="1">IF(Z70="","",+HLOOKUP(Z70,$E70:$X$98,$AR70,FALSE))</f>
        <v/>
      </c>
      <c r="AU70" s="69" t="str">
        <f ca="1">IF(AA70="","",+HLOOKUP(AA70,$E70:$X$98,$AR70,FALSE))</f>
        <v/>
      </c>
      <c r="AV70" s="156" t="str">
        <f ca="1">IF(AB70="","",+HLOOKUP(AB70,$E70:$X$98,$AR70,FALSE))</f>
        <v/>
      </c>
      <c r="AX70" s="85" t="str">
        <f t="shared" ca="1" si="37"/>
        <v/>
      </c>
      <c r="AY70" s="85" t="str">
        <f t="shared" ca="1" si="50"/>
        <v/>
      </c>
      <c r="AZ70" s="85" t="str">
        <f t="shared" ca="1" si="7"/>
        <v/>
      </c>
      <c r="BA70" s="85" t="str">
        <f t="shared" ca="1" si="8"/>
        <v/>
      </c>
      <c r="BB70" s="85" t="str">
        <f t="shared" ca="1" si="9"/>
        <v/>
      </c>
      <c r="BC70" s="85" t="str">
        <f t="shared" ca="1" si="10"/>
        <v/>
      </c>
      <c r="BD70" s="85" t="str">
        <f t="shared" ca="1" si="11"/>
        <v/>
      </c>
      <c r="BE70" s="85" t="str">
        <f t="shared" ca="1" si="12"/>
        <v/>
      </c>
      <c r="BF70" s="85" t="str">
        <f t="shared" ca="1" si="13"/>
        <v/>
      </c>
      <c r="BG70" s="85" t="str">
        <f t="shared" ca="1" si="14"/>
        <v/>
      </c>
      <c r="BH70" s="85" t="str">
        <f t="shared" ca="1" si="15"/>
        <v/>
      </c>
      <c r="BI70" s="85" t="str">
        <f t="shared" ca="1" si="16"/>
        <v/>
      </c>
      <c r="BJ70" s="85" t="str">
        <f t="shared" ca="1" si="17"/>
        <v/>
      </c>
      <c r="BK70" s="85" t="str">
        <f t="shared" ca="1" si="18"/>
        <v/>
      </c>
      <c r="BL70" s="85" t="str">
        <f t="shared" ca="1" si="19"/>
        <v/>
      </c>
      <c r="BM70" s="85" t="str">
        <f t="shared" ca="1" si="20"/>
        <v/>
      </c>
      <c r="BN70" s="85" t="str">
        <f t="shared" ca="1" si="21"/>
        <v/>
      </c>
      <c r="BO70" s="85" t="str">
        <f t="shared" ca="1" si="22"/>
        <v/>
      </c>
      <c r="BP70" s="85" t="str">
        <f t="shared" ca="1" si="23"/>
        <v/>
      </c>
      <c r="BQ70" s="85"/>
      <c r="BR70" s="85"/>
    </row>
    <row r="71" spans="1:70">
      <c r="A71" t="str">
        <f>+MasterData!F71</f>
        <v>f</v>
      </c>
      <c r="B71" t="str">
        <f>+MasterData!B71</f>
        <v>PitM</v>
      </c>
      <c r="C71" s="140" t="str">
        <f>+MasterData!C71</f>
        <v>Pitt, Maresa</v>
      </c>
      <c r="D71" s="19" t="str">
        <f>+MasterData!P71</f>
        <v>Maresa Pitt</v>
      </c>
      <c r="E71" s="131">
        <f t="shared" ref="E71:N80" ca="1" si="56">ROUND(IF(ISERROR(INDEX(INDIRECT(E$101),MATCH($B71,INDIRECT(E$102),0),14)),0,INDEX(INDIRECT(E$101),MATCH($B71,INDIRECT(E$102),0),14)),3)</f>
        <v>0</v>
      </c>
      <c r="F71" s="47">
        <f t="shared" ca="1" si="56"/>
        <v>0</v>
      </c>
      <c r="G71" s="47">
        <f t="shared" ca="1" si="56"/>
        <v>0</v>
      </c>
      <c r="H71" s="47">
        <f t="shared" ca="1" si="56"/>
        <v>0</v>
      </c>
      <c r="I71" s="47">
        <f t="shared" ca="1" si="56"/>
        <v>0</v>
      </c>
      <c r="J71" s="47">
        <f t="shared" ca="1" si="56"/>
        <v>0</v>
      </c>
      <c r="K71" s="47">
        <f t="shared" ca="1" si="56"/>
        <v>0</v>
      </c>
      <c r="L71" s="47">
        <f t="shared" ca="1" si="56"/>
        <v>0</v>
      </c>
      <c r="M71" s="47">
        <f t="shared" ca="1" si="56"/>
        <v>0</v>
      </c>
      <c r="N71" s="47">
        <f t="shared" ca="1" si="56"/>
        <v>0</v>
      </c>
      <c r="O71" s="47">
        <f t="shared" ref="O71:X80" ca="1" si="57">ROUND(IF(ISERROR(INDEX(INDIRECT(O$101),MATCH($B71,INDIRECT(O$102),0),14)),0,INDEX(INDIRECT(O$101),MATCH($B71,INDIRECT(O$102),0),14)),3)</f>
        <v>0</v>
      </c>
      <c r="P71" s="47">
        <f t="shared" ca="1" si="57"/>
        <v>0</v>
      </c>
      <c r="Q71" s="47">
        <f t="shared" ca="1" si="57"/>
        <v>0</v>
      </c>
      <c r="R71" s="47">
        <f t="shared" ca="1" si="57"/>
        <v>0</v>
      </c>
      <c r="S71" s="47">
        <f t="shared" ca="1" si="57"/>
        <v>0</v>
      </c>
      <c r="T71" s="47">
        <f t="shared" ca="1" si="57"/>
        <v>0</v>
      </c>
      <c r="U71" s="47">
        <f t="shared" ca="1" si="57"/>
        <v>0</v>
      </c>
      <c r="V71" s="47">
        <f t="shared" ca="1" si="57"/>
        <v>0</v>
      </c>
      <c r="W71" s="47">
        <f t="shared" ca="1" si="57"/>
        <v>0</v>
      </c>
      <c r="X71" s="47">
        <f t="shared" ca="1" si="57"/>
        <v>0</v>
      </c>
      <c r="Y71" s="70"/>
      <c r="Z71" s="19" t="str">
        <f t="shared" ca="1" si="24"/>
        <v/>
      </c>
      <c r="AA71" s="18" t="str">
        <f t="shared" ca="1" si="25"/>
        <v/>
      </c>
      <c r="AB71" s="70" t="str">
        <f t="shared" ca="1" si="26"/>
        <v/>
      </c>
      <c r="AC71" s="138">
        <f t="shared" ca="1" si="27"/>
        <v>0</v>
      </c>
      <c r="AD71" s="159">
        <f t="shared" ca="1" si="28"/>
        <v>0</v>
      </c>
      <c r="AE71" s="240">
        <f t="shared" ca="1" si="48"/>
        <v>0</v>
      </c>
      <c r="AF71" s="202">
        <f t="shared" ca="1" si="49"/>
        <v>0</v>
      </c>
      <c r="AG71" s="123"/>
      <c r="AH71" s="109" t="str">
        <f t="shared" ca="1" si="31"/>
        <v>No</v>
      </c>
      <c r="AI71" s="109" t="str">
        <f t="shared" ca="1" si="32"/>
        <v/>
      </c>
      <c r="AJ71" s="110" t="str">
        <f t="shared" ca="1" si="33"/>
        <v/>
      </c>
      <c r="AK71" s="110" t="str">
        <f t="shared" ca="1" si="34"/>
        <v/>
      </c>
      <c r="AL71" s="108" t="str">
        <f t="shared" ca="1" si="53"/>
        <v/>
      </c>
      <c r="AM71" s="108" t="str">
        <f t="shared" ca="1" si="53"/>
        <v/>
      </c>
      <c r="AN71" s="108" t="str">
        <f t="shared" ca="1" si="53"/>
        <v/>
      </c>
      <c r="AO71" s="108" t="str">
        <f t="shared" ca="1" si="35"/>
        <v/>
      </c>
      <c r="AP71" s="108"/>
      <c r="AR71" s="19">
        <f t="shared" si="6"/>
        <v>28</v>
      </c>
      <c r="AS71" s="18" t="str">
        <f t="shared" si="36"/>
        <v>Pitt, Maresa</v>
      </c>
      <c r="AT71" s="69" t="str">
        <f ca="1">IF(Z71="","",+HLOOKUP(Z71,$E71:$X$98,$AR71,FALSE))</f>
        <v/>
      </c>
      <c r="AU71" s="69" t="str">
        <f ca="1">IF(AA71="","",+HLOOKUP(AA71,$E71:$X$98,$AR71,FALSE))</f>
        <v/>
      </c>
      <c r="AV71" s="156" t="str">
        <f ca="1">IF(AB71="","",+HLOOKUP(AB71,$E71:$X$98,$AR71,FALSE))</f>
        <v/>
      </c>
      <c r="AX71" s="85" t="str">
        <f t="shared" ca="1" si="37"/>
        <v/>
      </c>
      <c r="AY71" s="85" t="str">
        <f t="shared" ca="1" si="50"/>
        <v/>
      </c>
      <c r="AZ71" s="85" t="str">
        <f t="shared" ca="1" si="7"/>
        <v/>
      </c>
      <c r="BA71" s="85" t="str">
        <f t="shared" ca="1" si="8"/>
        <v/>
      </c>
      <c r="BB71" s="85" t="str">
        <f t="shared" ca="1" si="9"/>
        <v/>
      </c>
      <c r="BC71" s="85" t="str">
        <f t="shared" ca="1" si="10"/>
        <v/>
      </c>
      <c r="BD71" s="85" t="str">
        <f t="shared" ca="1" si="11"/>
        <v/>
      </c>
      <c r="BE71" s="85" t="str">
        <f t="shared" ca="1" si="12"/>
        <v/>
      </c>
      <c r="BF71" s="85" t="str">
        <f t="shared" ca="1" si="13"/>
        <v/>
      </c>
      <c r="BG71" s="85" t="str">
        <f t="shared" ca="1" si="14"/>
        <v/>
      </c>
      <c r="BH71" s="85" t="str">
        <f t="shared" ca="1" si="15"/>
        <v/>
      </c>
      <c r="BI71" s="85" t="str">
        <f t="shared" ca="1" si="16"/>
        <v/>
      </c>
      <c r="BJ71" s="85" t="str">
        <f t="shared" ca="1" si="17"/>
        <v/>
      </c>
      <c r="BK71" s="85" t="str">
        <f t="shared" ca="1" si="18"/>
        <v/>
      </c>
      <c r="BL71" s="85" t="str">
        <f t="shared" ca="1" si="19"/>
        <v/>
      </c>
      <c r="BM71" s="85" t="str">
        <f t="shared" ca="1" si="20"/>
        <v/>
      </c>
      <c r="BN71" s="85" t="str">
        <f t="shared" ca="1" si="21"/>
        <v/>
      </c>
      <c r="BO71" s="85" t="str">
        <f t="shared" ca="1" si="22"/>
        <v/>
      </c>
      <c r="BP71" s="85" t="str">
        <f t="shared" ca="1" si="23"/>
        <v/>
      </c>
      <c r="BQ71" s="85"/>
      <c r="BR71" s="85"/>
    </row>
    <row r="72" spans="1:70">
      <c r="A72" t="str">
        <f>+MasterData!F72</f>
        <v>m</v>
      </c>
      <c r="B72" t="str">
        <f>+MasterData!B72</f>
        <v>QuiM</v>
      </c>
      <c r="C72" s="140" t="str">
        <f>+MasterData!C72</f>
        <v>Quinton, Matthew</v>
      </c>
      <c r="D72" s="19" t="str">
        <f>+MasterData!P72</f>
        <v>Matthew Quinton</v>
      </c>
      <c r="E72" s="131">
        <f t="shared" ca="1" si="56"/>
        <v>0</v>
      </c>
      <c r="F72" s="47">
        <f t="shared" ca="1" si="56"/>
        <v>0</v>
      </c>
      <c r="G72" s="47">
        <f t="shared" ca="1" si="56"/>
        <v>0</v>
      </c>
      <c r="H72" s="47">
        <f t="shared" ca="1" si="56"/>
        <v>0</v>
      </c>
      <c r="I72" s="47">
        <f t="shared" ca="1" si="56"/>
        <v>0</v>
      </c>
      <c r="J72" s="47">
        <f t="shared" ca="1" si="56"/>
        <v>0</v>
      </c>
      <c r="K72" s="47">
        <f t="shared" ca="1" si="56"/>
        <v>0</v>
      </c>
      <c r="L72" s="47">
        <f t="shared" ca="1" si="56"/>
        <v>0</v>
      </c>
      <c r="M72" s="47">
        <f t="shared" ca="1" si="56"/>
        <v>0</v>
      </c>
      <c r="N72" s="47">
        <f t="shared" ca="1" si="56"/>
        <v>0</v>
      </c>
      <c r="O72" s="47">
        <f t="shared" ca="1" si="57"/>
        <v>0</v>
      </c>
      <c r="P72" s="47">
        <f t="shared" ca="1" si="57"/>
        <v>0</v>
      </c>
      <c r="Q72" s="47">
        <f t="shared" ca="1" si="57"/>
        <v>0</v>
      </c>
      <c r="R72" s="47">
        <f t="shared" ca="1" si="57"/>
        <v>0</v>
      </c>
      <c r="S72" s="47">
        <f t="shared" ca="1" si="57"/>
        <v>0</v>
      </c>
      <c r="T72" s="47">
        <f t="shared" ca="1" si="57"/>
        <v>0</v>
      </c>
      <c r="U72" s="47">
        <f t="shared" ca="1" si="57"/>
        <v>0</v>
      </c>
      <c r="V72" s="47">
        <f t="shared" ca="1" si="57"/>
        <v>0</v>
      </c>
      <c r="W72" s="47">
        <f t="shared" ca="1" si="57"/>
        <v>0</v>
      </c>
      <c r="X72" s="47">
        <f t="shared" ca="1" si="57"/>
        <v>0</v>
      </c>
      <c r="Y72" s="70"/>
      <c r="Z72" s="19" t="str">
        <f t="shared" ca="1" si="24"/>
        <v/>
      </c>
      <c r="AA72" s="18" t="str">
        <f t="shared" ca="1" si="25"/>
        <v/>
      </c>
      <c r="AB72" s="70" t="str">
        <f t="shared" ca="1" si="26"/>
        <v/>
      </c>
      <c r="AC72" s="138">
        <f t="shared" ca="1" si="27"/>
        <v>0</v>
      </c>
      <c r="AD72" s="159">
        <f t="shared" ca="1" si="28"/>
        <v>0</v>
      </c>
      <c r="AE72" s="240">
        <f t="shared" ca="1" si="48"/>
        <v>0</v>
      </c>
      <c r="AF72" s="202">
        <f t="shared" ca="1" si="49"/>
        <v>0</v>
      </c>
      <c r="AG72" s="123"/>
      <c r="AH72" s="109" t="str">
        <f t="shared" ca="1" si="31"/>
        <v>No</v>
      </c>
      <c r="AI72" s="109" t="str">
        <f t="shared" ca="1" si="32"/>
        <v/>
      </c>
      <c r="AJ72" s="110" t="str">
        <f t="shared" ca="1" si="33"/>
        <v/>
      </c>
      <c r="AK72" s="110" t="str">
        <f t="shared" ca="1" si="34"/>
        <v/>
      </c>
      <c r="AL72" s="108" t="str">
        <f t="shared" ref="AL72:AN97" ca="1" si="58">IF($AJ72="Yes",ROUND(LARGE($E72:$X72,AL$9),3),"")</f>
        <v/>
      </c>
      <c r="AM72" s="108" t="str">
        <f t="shared" ca="1" si="58"/>
        <v/>
      </c>
      <c r="AN72" s="108" t="str">
        <f t="shared" ca="1" si="58"/>
        <v/>
      </c>
      <c r="AO72" s="108" t="str">
        <f t="shared" ca="1" si="35"/>
        <v/>
      </c>
      <c r="AP72" s="108"/>
      <c r="AR72" s="19">
        <f t="shared" si="6"/>
        <v>27</v>
      </c>
      <c r="AS72" s="18" t="str">
        <f t="shared" si="36"/>
        <v>Quinton, Matthew</v>
      </c>
      <c r="AT72" s="69" t="str">
        <f ca="1">IF(Z72="","",+HLOOKUP(Z72,$E72:$X$98,$AR72,FALSE))</f>
        <v/>
      </c>
      <c r="AU72" s="69" t="str">
        <f ca="1">IF(AA72="","",+HLOOKUP(AA72,$E72:$X$98,$AR72,FALSE))</f>
        <v/>
      </c>
      <c r="AV72" s="156" t="str">
        <f ca="1">IF(AB72="","",+HLOOKUP(AB72,$E72:$X$98,$AR72,FALSE))</f>
        <v/>
      </c>
      <c r="AX72" s="85" t="str">
        <f t="shared" ca="1" si="37"/>
        <v/>
      </c>
      <c r="AY72" s="85" t="str">
        <f t="shared" ca="1" si="50"/>
        <v/>
      </c>
      <c r="AZ72" s="85" t="str">
        <f t="shared" ca="1" si="7"/>
        <v/>
      </c>
      <c r="BA72" s="85" t="str">
        <f t="shared" ca="1" si="8"/>
        <v/>
      </c>
      <c r="BB72" s="85" t="str">
        <f t="shared" ca="1" si="9"/>
        <v/>
      </c>
      <c r="BC72" s="85" t="str">
        <f t="shared" ca="1" si="10"/>
        <v/>
      </c>
      <c r="BD72" s="85" t="str">
        <f t="shared" ca="1" si="11"/>
        <v/>
      </c>
      <c r="BE72" s="85" t="str">
        <f t="shared" ca="1" si="12"/>
        <v/>
      </c>
      <c r="BF72" s="85" t="str">
        <f t="shared" ca="1" si="13"/>
        <v/>
      </c>
      <c r="BG72" s="85" t="str">
        <f t="shared" ca="1" si="14"/>
        <v/>
      </c>
      <c r="BH72" s="85" t="str">
        <f t="shared" ca="1" si="15"/>
        <v/>
      </c>
      <c r="BI72" s="85" t="str">
        <f t="shared" ca="1" si="16"/>
        <v/>
      </c>
      <c r="BJ72" s="85" t="str">
        <f t="shared" ca="1" si="17"/>
        <v/>
      </c>
      <c r="BK72" s="85" t="str">
        <f t="shared" ca="1" si="18"/>
        <v/>
      </c>
      <c r="BL72" s="85" t="str">
        <f t="shared" ca="1" si="19"/>
        <v/>
      </c>
      <c r="BM72" s="85" t="str">
        <f t="shared" ca="1" si="20"/>
        <v/>
      </c>
      <c r="BN72" s="85" t="str">
        <f t="shared" ca="1" si="21"/>
        <v/>
      </c>
      <c r="BO72" s="85" t="str">
        <f t="shared" ca="1" si="22"/>
        <v/>
      </c>
      <c r="BP72" s="85" t="str">
        <f t="shared" ca="1" si="23"/>
        <v/>
      </c>
      <c r="BQ72" s="85"/>
      <c r="BR72" s="85"/>
    </row>
    <row r="73" spans="1:70">
      <c r="A73" t="str">
        <f>+MasterData!F73</f>
        <v>m</v>
      </c>
      <c r="B73" s="113" t="str">
        <f>+MasterData!B73</f>
        <v>RadP</v>
      </c>
      <c r="C73" s="141" t="str">
        <f>+MasterData!C73</f>
        <v>Radford, Phil</v>
      </c>
      <c r="D73" s="19" t="str">
        <f>+MasterData!P73</f>
        <v>Phil Radford</v>
      </c>
      <c r="E73" s="132">
        <f t="shared" ca="1" si="56"/>
        <v>68.786000000000001</v>
      </c>
      <c r="F73" s="114">
        <f t="shared" ca="1" si="56"/>
        <v>0</v>
      </c>
      <c r="G73" s="114">
        <f t="shared" ca="1" si="56"/>
        <v>0</v>
      </c>
      <c r="H73" s="114">
        <f t="shared" ca="1" si="56"/>
        <v>0</v>
      </c>
      <c r="I73" s="114">
        <f t="shared" ca="1" si="56"/>
        <v>0</v>
      </c>
      <c r="J73" s="114">
        <f t="shared" ca="1" si="56"/>
        <v>0</v>
      </c>
      <c r="K73" s="114">
        <f t="shared" ca="1" si="56"/>
        <v>0</v>
      </c>
      <c r="L73" s="114">
        <f t="shared" ca="1" si="56"/>
        <v>0</v>
      </c>
      <c r="M73" s="114">
        <f t="shared" ca="1" si="56"/>
        <v>0</v>
      </c>
      <c r="N73" s="114">
        <f t="shared" ca="1" si="56"/>
        <v>0</v>
      </c>
      <c r="O73" s="114">
        <f t="shared" ca="1" si="57"/>
        <v>0</v>
      </c>
      <c r="P73" s="114">
        <f t="shared" ca="1" si="57"/>
        <v>0</v>
      </c>
      <c r="Q73" s="114">
        <f t="shared" ca="1" si="57"/>
        <v>0</v>
      </c>
      <c r="R73" s="114">
        <f t="shared" ca="1" si="57"/>
        <v>0</v>
      </c>
      <c r="S73" s="114">
        <f t="shared" ca="1" si="57"/>
        <v>0</v>
      </c>
      <c r="T73" s="114">
        <f t="shared" ca="1" si="57"/>
        <v>0</v>
      </c>
      <c r="U73" s="114">
        <f t="shared" ca="1" si="57"/>
        <v>0</v>
      </c>
      <c r="V73" s="114">
        <f t="shared" ca="1" si="57"/>
        <v>0</v>
      </c>
      <c r="W73" s="114">
        <f t="shared" ca="1" si="57"/>
        <v>0</v>
      </c>
      <c r="X73" s="114">
        <f t="shared" ca="1" si="57"/>
        <v>0</v>
      </c>
      <c r="Y73" s="230"/>
      <c r="Z73" s="231" t="str">
        <f t="shared" ca="1" si="24"/>
        <v/>
      </c>
      <c r="AA73" s="113" t="str">
        <f t="shared" ca="1" si="25"/>
        <v/>
      </c>
      <c r="AB73" s="230" t="str">
        <f t="shared" ca="1" si="26"/>
        <v/>
      </c>
      <c r="AC73" s="233">
        <f t="shared" ca="1" si="27"/>
        <v>0</v>
      </c>
      <c r="AD73" s="160">
        <f t="shared" ca="1" si="28"/>
        <v>0</v>
      </c>
      <c r="AE73" s="241">
        <f t="shared" ca="1" si="48"/>
        <v>0</v>
      </c>
      <c r="AF73" s="203">
        <f t="shared" ca="1" si="49"/>
        <v>0</v>
      </c>
      <c r="AG73" s="96"/>
      <c r="AH73" s="115" t="str">
        <f t="shared" ca="1" si="31"/>
        <v>No</v>
      </c>
      <c r="AI73" s="115" t="str">
        <f t="shared" ca="1" si="32"/>
        <v/>
      </c>
      <c r="AJ73" s="116" t="str">
        <f t="shared" ca="1" si="33"/>
        <v/>
      </c>
      <c r="AK73" s="116" t="str">
        <f t="shared" ca="1" si="34"/>
        <v/>
      </c>
      <c r="AL73" s="118" t="str">
        <f t="shared" ca="1" si="58"/>
        <v/>
      </c>
      <c r="AM73" s="118" t="str">
        <f t="shared" ca="1" si="58"/>
        <v/>
      </c>
      <c r="AN73" s="118" t="str">
        <f t="shared" ca="1" si="58"/>
        <v/>
      </c>
      <c r="AO73" s="118" t="str">
        <f t="shared" ca="1" si="35"/>
        <v/>
      </c>
      <c r="AP73" s="108"/>
      <c r="AR73" s="19">
        <f t="shared" si="6"/>
        <v>26</v>
      </c>
      <c r="AS73" s="18" t="str">
        <f t="shared" si="36"/>
        <v>Radford, Phil</v>
      </c>
      <c r="AT73" s="69" t="str">
        <f ca="1">IF(Z73="","",+HLOOKUP(Z73,$E73:$X$98,$AR73,FALSE))</f>
        <v/>
      </c>
      <c r="AU73" s="69" t="str">
        <f ca="1">IF(AA73="","",+HLOOKUP(AA73,$E73:$X$98,$AR73,FALSE))</f>
        <v/>
      </c>
      <c r="AV73" s="156" t="str">
        <f ca="1">IF(AB73="","",+HLOOKUP(AB73,$E73:$X$98,$AR73,FALSE))</f>
        <v/>
      </c>
      <c r="AX73" s="85">
        <f t="shared" ca="1" si="37"/>
        <v>68.786000000000001</v>
      </c>
      <c r="AY73" s="85" t="str">
        <f t="shared" ca="1" si="50"/>
        <v/>
      </c>
      <c r="AZ73" s="85" t="str">
        <f t="shared" ca="1" si="7"/>
        <v/>
      </c>
      <c r="BA73" s="85" t="str">
        <f t="shared" ca="1" si="8"/>
        <v/>
      </c>
      <c r="BB73" s="85" t="str">
        <f t="shared" ca="1" si="9"/>
        <v/>
      </c>
      <c r="BC73" s="85" t="str">
        <f t="shared" ca="1" si="10"/>
        <v/>
      </c>
      <c r="BD73" s="85" t="str">
        <f t="shared" ca="1" si="11"/>
        <v/>
      </c>
      <c r="BE73" s="85" t="str">
        <f t="shared" ca="1" si="12"/>
        <v/>
      </c>
      <c r="BF73" s="85" t="str">
        <f t="shared" ca="1" si="13"/>
        <v/>
      </c>
      <c r="BG73" s="85" t="str">
        <f t="shared" ca="1" si="14"/>
        <v/>
      </c>
      <c r="BH73" s="85" t="str">
        <f t="shared" ca="1" si="15"/>
        <v/>
      </c>
      <c r="BI73" s="85" t="str">
        <f t="shared" ca="1" si="16"/>
        <v/>
      </c>
      <c r="BJ73" s="85" t="str">
        <f t="shared" ca="1" si="17"/>
        <v/>
      </c>
      <c r="BK73" s="85" t="str">
        <f t="shared" ca="1" si="18"/>
        <v/>
      </c>
      <c r="BL73" s="85" t="str">
        <f t="shared" ca="1" si="19"/>
        <v/>
      </c>
      <c r="BM73" s="85" t="str">
        <f t="shared" ca="1" si="20"/>
        <v/>
      </c>
      <c r="BN73" s="85" t="str">
        <f t="shared" ca="1" si="21"/>
        <v/>
      </c>
      <c r="BO73" s="85" t="str">
        <f t="shared" ca="1" si="22"/>
        <v/>
      </c>
      <c r="BP73" s="85" t="str">
        <f t="shared" ca="1" si="23"/>
        <v/>
      </c>
      <c r="BQ73" s="85"/>
      <c r="BR73" s="85"/>
    </row>
    <row r="74" spans="1:70">
      <c r="A74" t="str">
        <f>+MasterData!F74</f>
        <v>f</v>
      </c>
      <c r="B74" t="str">
        <f>+MasterData!B74</f>
        <v>ReaM</v>
      </c>
      <c r="C74" s="140" t="str">
        <f>+MasterData!C74</f>
        <v>Rea, Maureen</v>
      </c>
      <c r="D74" s="19" t="str">
        <f>+MasterData!P74</f>
        <v>Maureen Rea</v>
      </c>
      <c r="E74" s="131">
        <f t="shared" ca="1" si="56"/>
        <v>0</v>
      </c>
      <c r="F74" s="47">
        <f t="shared" ca="1" si="56"/>
        <v>0</v>
      </c>
      <c r="G74" s="47">
        <f t="shared" ca="1" si="56"/>
        <v>0</v>
      </c>
      <c r="H74" s="47">
        <f t="shared" ca="1" si="56"/>
        <v>0</v>
      </c>
      <c r="I74" s="47">
        <f t="shared" ca="1" si="56"/>
        <v>0</v>
      </c>
      <c r="J74" s="47">
        <f t="shared" ca="1" si="56"/>
        <v>0</v>
      </c>
      <c r="K74" s="47">
        <f t="shared" ca="1" si="56"/>
        <v>0</v>
      </c>
      <c r="L74" s="47">
        <f t="shared" ca="1" si="56"/>
        <v>0</v>
      </c>
      <c r="M74" s="47">
        <f t="shared" ca="1" si="56"/>
        <v>0</v>
      </c>
      <c r="N74" s="47">
        <f t="shared" ca="1" si="56"/>
        <v>0</v>
      </c>
      <c r="O74" s="47">
        <f t="shared" ca="1" si="57"/>
        <v>0</v>
      </c>
      <c r="P74" s="47">
        <f t="shared" ca="1" si="57"/>
        <v>0</v>
      </c>
      <c r="Q74" s="47">
        <f t="shared" ca="1" si="57"/>
        <v>0</v>
      </c>
      <c r="R74" s="47">
        <f t="shared" ca="1" si="57"/>
        <v>0</v>
      </c>
      <c r="S74" s="47">
        <f t="shared" ca="1" si="57"/>
        <v>0</v>
      </c>
      <c r="T74" s="47">
        <f t="shared" ca="1" si="57"/>
        <v>0</v>
      </c>
      <c r="U74" s="47">
        <f t="shared" ca="1" si="57"/>
        <v>0</v>
      </c>
      <c r="V74" s="47">
        <f t="shared" ca="1" si="57"/>
        <v>0</v>
      </c>
      <c r="W74" s="47">
        <f t="shared" ca="1" si="57"/>
        <v>0</v>
      </c>
      <c r="X74" s="47">
        <f t="shared" ca="1" si="57"/>
        <v>0</v>
      </c>
      <c r="Y74" s="70"/>
      <c r="Z74" s="19" t="str">
        <f t="shared" ca="1" si="24"/>
        <v/>
      </c>
      <c r="AA74" s="18" t="str">
        <f t="shared" ca="1" si="25"/>
        <v/>
      </c>
      <c r="AB74" s="70" t="str">
        <f t="shared" ca="1" si="26"/>
        <v/>
      </c>
      <c r="AC74" s="138">
        <f t="shared" ca="1" si="27"/>
        <v>0</v>
      </c>
      <c r="AD74" s="159">
        <f t="shared" ca="1" si="28"/>
        <v>0</v>
      </c>
      <c r="AE74" s="240">
        <f t="shared" ca="1" si="48"/>
        <v>0</v>
      </c>
      <c r="AF74" s="202">
        <f t="shared" ca="1" si="49"/>
        <v>0</v>
      </c>
      <c r="AG74" s="123"/>
      <c r="AH74" s="109" t="str">
        <f t="shared" ca="1" si="31"/>
        <v>No</v>
      </c>
      <c r="AI74" s="109" t="str">
        <f t="shared" ca="1" si="32"/>
        <v/>
      </c>
      <c r="AJ74" s="110" t="str">
        <f t="shared" ca="1" si="33"/>
        <v/>
      </c>
      <c r="AK74" s="110" t="str">
        <f t="shared" ca="1" si="34"/>
        <v/>
      </c>
      <c r="AL74" s="108" t="str">
        <f t="shared" ca="1" si="58"/>
        <v/>
      </c>
      <c r="AM74" s="108" t="str">
        <f t="shared" ca="1" si="58"/>
        <v/>
      </c>
      <c r="AN74" s="108" t="str">
        <f t="shared" ca="1" si="58"/>
        <v/>
      </c>
      <c r="AO74" s="108" t="str">
        <f t="shared" ca="1" si="35"/>
        <v/>
      </c>
      <c r="AP74" s="108"/>
      <c r="AR74" s="19">
        <f t="shared" si="6"/>
        <v>25</v>
      </c>
      <c r="AS74" s="18" t="str">
        <f t="shared" si="36"/>
        <v>Rea, Maureen</v>
      </c>
      <c r="AT74" s="69" t="str">
        <f ca="1">IF(Z74="","",+HLOOKUP(Z74,$E74:$X$98,$AR74,FALSE))</f>
        <v/>
      </c>
      <c r="AU74" s="69" t="str">
        <f ca="1">IF(AA74="","",+HLOOKUP(AA74,$E74:$X$98,$AR74,FALSE))</f>
        <v/>
      </c>
      <c r="AV74" s="156" t="str">
        <f ca="1">IF(AB74="","",+HLOOKUP(AB74,$E74:$X$98,$AR74,FALSE))</f>
        <v/>
      </c>
      <c r="AX74" s="85" t="str">
        <f t="shared" ca="1" si="37"/>
        <v/>
      </c>
      <c r="AY74" s="85" t="str">
        <f t="shared" ca="1" si="50"/>
        <v/>
      </c>
      <c r="AZ74" s="85" t="str">
        <f t="shared" ca="1" si="7"/>
        <v/>
      </c>
      <c r="BA74" s="85" t="str">
        <f t="shared" ca="1" si="8"/>
        <v/>
      </c>
      <c r="BB74" s="85" t="str">
        <f t="shared" ca="1" si="9"/>
        <v/>
      </c>
      <c r="BC74" s="85" t="str">
        <f t="shared" ca="1" si="10"/>
        <v/>
      </c>
      <c r="BD74" s="85" t="str">
        <f t="shared" ca="1" si="11"/>
        <v/>
      </c>
      <c r="BE74" s="85" t="str">
        <f t="shared" ca="1" si="12"/>
        <v/>
      </c>
      <c r="BF74" s="85" t="str">
        <f t="shared" ca="1" si="13"/>
        <v/>
      </c>
      <c r="BG74" s="85" t="str">
        <f t="shared" ca="1" si="14"/>
        <v/>
      </c>
      <c r="BH74" s="85" t="str">
        <f t="shared" ca="1" si="15"/>
        <v/>
      </c>
      <c r="BI74" s="85" t="str">
        <f t="shared" ca="1" si="16"/>
        <v/>
      </c>
      <c r="BJ74" s="85" t="str">
        <f t="shared" ca="1" si="17"/>
        <v/>
      </c>
      <c r="BK74" s="85" t="str">
        <f t="shared" ca="1" si="18"/>
        <v/>
      </c>
      <c r="BL74" s="85" t="str">
        <f t="shared" ca="1" si="19"/>
        <v/>
      </c>
      <c r="BM74" s="85" t="str">
        <f t="shared" ca="1" si="20"/>
        <v/>
      </c>
      <c r="BN74" s="85" t="str">
        <f t="shared" ca="1" si="21"/>
        <v/>
      </c>
      <c r="BO74" s="85" t="str">
        <f t="shared" ca="1" si="22"/>
        <v/>
      </c>
      <c r="BP74" s="85" t="str">
        <f t="shared" ca="1" si="23"/>
        <v/>
      </c>
      <c r="BQ74" s="85"/>
      <c r="BR74" s="85"/>
    </row>
    <row r="75" spans="1:70">
      <c r="A75" t="str">
        <f>+MasterData!F75</f>
        <v>f</v>
      </c>
      <c r="B75" t="str">
        <f>+MasterData!B75</f>
        <v>ReaP</v>
      </c>
      <c r="C75" s="140" t="str">
        <f>+MasterData!C75</f>
        <v>Rea, Penny</v>
      </c>
      <c r="D75" s="19" t="str">
        <f>+MasterData!P75</f>
        <v>Penny Rea</v>
      </c>
      <c r="E75" s="131">
        <f t="shared" ca="1" si="56"/>
        <v>0</v>
      </c>
      <c r="F75" s="47">
        <f t="shared" ca="1" si="56"/>
        <v>0</v>
      </c>
      <c r="G75" s="47">
        <f t="shared" ca="1" si="56"/>
        <v>0</v>
      </c>
      <c r="H75" s="47">
        <f t="shared" ca="1" si="56"/>
        <v>0</v>
      </c>
      <c r="I75" s="47">
        <f t="shared" ca="1" si="56"/>
        <v>0</v>
      </c>
      <c r="J75" s="47">
        <f t="shared" ca="1" si="56"/>
        <v>0</v>
      </c>
      <c r="K75" s="47">
        <f t="shared" ca="1" si="56"/>
        <v>0</v>
      </c>
      <c r="L75" s="47">
        <f t="shared" ca="1" si="56"/>
        <v>0</v>
      </c>
      <c r="M75" s="47">
        <f t="shared" ca="1" si="56"/>
        <v>0</v>
      </c>
      <c r="N75" s="47">
        <f t="shared" ca="1" si="56"/>
        <v>0</v>
      </c>
      <c r="O75" s="47">
        <f t="shared" ca="1" si="57"/>
        <v>0</v>
      </c>
      <c r="P75" s="47">
        <f t="shared" ca="1" si="57"/>
        <v>0</v>
      </c>
      <c r="Q75" s="47">
        <f t="shared" ca="1" si="57"/>
        <v>0</v>
      </c>
      <c r="R75" s="47">
        <f t="shared" ca="1" si="57"/>
        <v>0</v>
      </c>
      <c r="S75" s="47">
        <f t="shared" ca="1" si="57"/>
        <v>0</v>
      </c>
      <c r="T75" s="47">
        <f t="shared" ca="1" si="57"/>
        <v>0</v>
      </c>
      <c r="U75" s="47">
        <f t="shared" ca="1" si="57"/>
        <v>0</v>
      </c>
      <c r="V75" s="47">
        <f t="shared" ca="1" si="57"/>
        <v>0</v>
      </c>
      <c r="W75" s="47">
        <f t="shared" ca="1" si="57"/>
        <v>0</v>
      </c>
      <c r="X75" s="47">
        <f t="shared" ca="1" si="57"/>
        <v>0</v>
      </c>
      <c r="Y75" s="70"/>
      <c r="Z75" s="19" t="str">
        <f t="shared" ca="1" si="24"/>
        <v/>
      </c>
      <c r="AA75" s="18" t="str">
        <f t="shared" ca="1" si="25"/>
        <v/>
      </c>
      <c r="AB75" s="70" t="str">
        <f t="shared" ca="1" si="26"/>
        <v/>
      </c>
      <c r="AC75" s="138">
        <f t="shared" ca="1" si="27"/>
        <v>0</v>
      </c>
      <c r="AD75" s="159">
        <f t="shared" ca="1" si="28"/>
        <v>0</v>
      </c>
      <c r="AE75" s="240">
        <f t="shared" ref="AE75:AE97" ca="1" si="59">IF(AC75=0,0,RANK(AC75,AC$11:AC$97))</f>
        <v>0</v>
      </c>
      <c r="AF75" s="202">
        <f t="shared" ca="1" si="49"/>
        <v>0</v>
      </c>
      <c r="AG75" s="123"/>
      <c r="AH75" s="109" t="str">
        <f t="shared" ca="1" si="31"/>
        <v>No</v>
      </c>
      <c r="AI75" s="109" t="str">
        <f t="shared" ca="1" si="32"/>
        <v/>
      </c>
      <c r="AJ75" s="110" t="str">
        <f t="shared" ca="1" si="33"/>
        <v/>
      </c>
      <c r="AK75" s="110" t="str">
        <f t="shared" ca="1" si="34"/>
        <v/>
      </c>
      <c r="AL75" s="108" t="str">
        <f t="shared" ca="1" si="58"/>
        <v/>
      </c>
      <c r="AM75" s="108" t="str">
        <f t="shared" ca="1" si="58"/>
        <v/>
      </c>
      <c r="AN75" s="108" t="str">
        <f t="shared" ca="1" si="58"/>
        <v/>
      </c>
      <c r="AO75" s="108" t="str">
        <f t="shared" ca="1" si="35"/>
        <v/>
      </c>
      <c r="AP75" s="108"/>
      <c r="AR75" s="19">
        <f t="shared" ref="AR75:AR96" si="60">+AR76+1</f>
        <v>24</v>
      </c>
      <c r="AS75" s="18" t="str">
        <f t="shared" si="36"/>
        <v>Rea, Penny</v>
      </c>
      <c r="AT75" s="69" t="str">
        <f ca="1">IF(Z75="","",+HLOOKUP(Z75,$E75:$X$98,$AR75,FALSE))</f>
        <v/>
      </c>
      <c r="AU75" s="69" t="str">
        <f ca="1">IF(AA75="","",+HLOOKUP(AA75,$E75:$X$98,$AR75,FALSE))</f>
        <v/>
      </c>
      <c r="AV75" s="156" t="str">
        <f ca="1">IF(AB75="","",+HLOOKUP(AB75,$E75:$X$98,$AR75,FALSE))</f>
        <v/>
      </c>
      <c r="AX75" s="85" t="str">
        <f t="shared" ca="1" si="37"/>
        <v/>
      </c>
      <c r="AY75" s="85" t="str">
        <f t="shared" ref="AY75:AY97" ca="1" si="61">+IF(F75=0,"",F75)</f>
        <v/>
      </c>
      <c r="AZ75" s="85" t="str">
        <f t="shared" ref="AZ75:AZ97" ca="1" si="62">+IF(G75=0,"",G75)</f>
        <v/>
      </c>
      <c r="BA75" s="85" t="str">
        <f t="shared" ref="BA75:BA97" ca="1" si="63">+IF(H75=0,"",H75)</f>
        <v/>
      </c>
      <c r="BB75" s="85" t="str">
        <f t="shared" ref="BB75:BB97" ca="1" si="64">+IF(I75=0,"",I75)</f>
        <v/>
      </c>
      <c r="BC75" s="85" t="str">
        <f t="shared" ref="BC75:BC97" ca="1" si="65">+IF(J75=0,"",J75)</f>
        <v/>
      </c>
      <c r="BD75" s="85" t="str">
        <f t="shared" ref="BD75:BD97" ca="1" si="66">+IF(K75=0,"",K75)</f>
        <v/>
      </c>
      <c r="BE75" s="85" t="str">
        <f t="shared" ref="BE75:BE97" ca="1" si="67">+IF(L75=0,"",L75)</f>
        <v/>
      </c>
      <c r="BF75" s="85" t="str">
        <f t="shared" ref="BF75:BF97" ca="1" si="68">+IF(M75=0,"",M75)</f>
        <v/>
      </c>
      <c r="BG75" s="85" t="str">
        <f t="shared" ref="BG75:BG97" ca="1" si="69">+IF(N75=0,"",N75)</f>
        <v/>
      </c>
      <c r="BH75" s="85" t="str">
        <f t="shared" ref="BH75:BH97" ca="1" si="70">+IF(O75=0,"",O75)</f>
        <v/>
      </c>
      <c r="BI75" s="85" t="str">
        <f t="shared" ref="BI75:BI97" ca="1" si="71">+IF(P75=0,"",P75)</f>
        <v/>
      </c>
      <c r="BJ75" s="85" t="str">
        <f t="shared" ref="BJ75:BJ97" ca="1" si="72">+IF(Q75=0,"",Q75)</f>
        <v/>
      </c>
      <c r="BK75" s="85" t="str">
        <f t="shared" ref="BK75:BK97" ca="1" si="73">+IF(R75=0,"",R75)</f>
        <v/>
      </c>
      <c r="BL75" s="85" t="str">
        <f t="shared" ref="BL75:BL97" ca="1" si="74">+IF(S75=0,"",S75)</f>
        <v/>
      </c>
      <c r="BM75" s="85" t="str">
        <f t="shared" ref="BM75:BM97" ca="1" si="75">+IF(T75=0,"",T75)</f>
        <v/>
      </c>
      <c r="BN75" s="85" t="str">
        <f t="shared" ref="BN75:BN97" ca="1" si="76">+IF(U75=0,"",U75)</f>
        <v/>
      </c>
      <c r="BO75" s="85" t="str">
        <f t="shared" ref="BO75:BO97" ca="1" si="77">+IF(V75=0,"",V75)</f>
        <v/>
      </c>
      <c r="BP75" s="85" t="str">
        <f t="shared" ref="BP75:BP97" ca="1" si="78">+IF(W75=0,"",W75)</f>
        <v/>
      </c>
      <c r="BQ75" s="85"/>
      <c r="BR75" s="85"/>
    </row>
    <row r="76" spans="1:70">
      <c r="A76" t="str">
        <f>+MasterData!F76</f>
        <v>m</v>
      </c>
      <c r="B76" s="113" t="str">
        <f>+MasterData!B76</f>
        <v>RobD</v>
      </c>
      <c r="C76" s="141" t="str">
        <f>+MasterData!C76</f>
        <v>Roberjot, Dominic</v>
      </c>
      <c r="D76" s="19" t="str">
        <f>+MasterData!P76</f>
        <v>Dominic Roberjot</v>
      </c>
      <c r="E76" s="132">
        <f t="shared" ca="1" si="56"/>
        <v>0</v>
      </c>
      <c r="F76" s="114">
        <f t="shared" ca="1" si="56"/>
        <v>0</v>
      </c>
      <c r="G76" s="114">
        <f t="shared" ca="1" si="56"/>
        <v>0</v>
      </c>
      <c r="H76" s="114">
        <f t="shared" ca="1" si="56"/>
        <v>0</v>
      </c>
      <c r="I76" s="114">
        <f t="shared" ca="1" si="56"/>
        <v>0</v>
      </c>
      <c r="J76" s="114">
        <f t="shared" ca="1" si="56"/>
        <v>0</v>
      </c>
      <c r="K76" s="114">
        <f t="shared" ca="1" si="56"/>
        <v>0</v>
      </c>
      <c r="L76" s="114">
        <f t="shared" ca="1" si="56"/>
        <v>0</v>
      </c>
      <c r="M76" s="114">
        <f t="shared" ca="1" si="56"/>
        <v>0</v>
      </c>
      <c r="N76" s="114">
        <f t="shared" ca="1" si="56"/>
        <v>0</v>
      </c>
      <c r="O76" s="114">
        <f t="shared" ca="1" si="57"/>
        <v>0</v>
      </c>
      <c r="P76" s="114">
        <f t="shared" ca="1" si="57"/>
        <v>0</v>
      </c>
      <c r="Q76" s="114">
        <f t="shared" ca="1" si="57"/>
        <v>0</v>
      </c>
      <c r="R76" s="114">
        <f t="shared" ca="1" si="57"/>
        <v>0</v>
      </c>
      <c r="S76" s="114">
        <f t="shared" ca="1" si="57"/>
        <v>0</v>
      </c>
      <c r="T76" s="114">
        <f t="shared" ca="1" si="57"/>
        <v>0</v>
      </c>
      <c r="U76" s="114">
        <f t="shared" ca="1" si="57"/>
        <v>0</v>
      </c>
      <c r="V76" s="114">
        <f t="shared" ca="1" si="57"/>
        <v>0</v>
      </c>
      <c r="W76" s="114">
        <f t="shared" ca="1" si="57"/>
        <v>0</v>
      </c>
      <c r="X76" s="114">
        <f t="shared" ca="1" si="57"/>
        <v>0</v>
      </c>
      <c r="Y76" s="230"/>
      <c r="Z76" s="231" t="str">
        <f t="shared" ref="Z76:Z97" ca="1" si="79">IF($AO76="Right 3",AL76,AK76)</f>
        <v/>
      </c>
      <c r="AA76" s="113" t="str">
        <f t="shared" ref="AA76:AA97" ca="1" si="80">IF($AO76="Right 3",AM76,AL76)</f>
        <v/>
      </c>
      <c r="AB76" s="230" t="str">
        <f t="shared" ref="AB76:AB97" ca="1" si="81">IF($AO76="Right 3",AN76,AM76)</f>
        <v/>
      </c>
      <c r="AC76" s="233">
        <f t="shared" ref="AC76:AC97" ca="1" si="82">IF(AJ76="Yes",SUM(Z76:AB76),0)</f>
        <v>0</v>
      </c>
      <c r="AD76" s="160">
        <f t="shared" ref="AD76:AD97" ca="1" si="83">IF(AJ76="Yes",1/((1/Z76+1/AA76+1/AB76))*3*3,0)</f>
        <v>0</v>
      </c>
      <c r="AE76" s="241">
        <f t="shared" ca="1" si="59"/>
        <v>0</v>
      </c>
      <c r="AF76" s="203">
        <f t="shared" ref="AF76:AF97" ca="1" si="84">IF(AD76=0,0,RANK(AD76,AD$11:AD$97))</f>
        <v>0</v>
      </c>
      <c r="AG76" s="96"/>
      <c r="AH76" s="115" t="str">
        <f t="shared" ref="AH76:AH97" ca="1" si="85">IF(COUNTIF(E76:X76,"&gt;=0.1")&gt;=3,"Yes","No")</f>
        <v>No</v>
      </c>
      <c r="AI76" s="115" t="str">
        <f t="shared" ref="AI76:AI97" ca="1" si="86">IF(SUMPRODUCT($E$8:$X$8,E76:X76)=0,"","Yes")</f>
        <v/>
      </c>
      <c r="AJ76" s="116" t="str">
        <f t="shared" ref="AJ76:AJ97" ca="1" si="87">IF(AND(AH76="Yes",AI76="Yes"),"Yes","")</f>
        <v/>
      </c>
      <c r="AK76" s="116" t="str">
        <f t="shared" ref="AK76:AK97" ca="1" si="88">IF(AJ76="Yes",ROUND(MAX(E$8*E76,F$8*F76,G$8*G76,H$8*H76,I$8*I76,J$8*J76,K$8*K76,L$8*L76,M$8*M76,N$8*N76,O$8*O76,P$8*P76,Q$8*Q76,R$8*R76,S$8*S76,T$8*T76,U$8*U76,V$8*V76,W$8*W76,X$8*X76),3),"")</f>
        <v/>
      </c>
      <c r="AL76" s="118" t="str">
        <f t="shared" ca="1" si="58"/>
        <v/>
      </c>
      <c r="AM76" s="118" t="str">
        <f t="shared" ca="1" si="58"/>
        <v/>
      </c>
      <c r="AN76" s="118" t="str">
        <f t="shared" ca="1" si="58"/>
        <v/>
      </c>
      <c r="AO76" s="118" t="str">
        <f t="shared" ref="AO76:AO97" ca="1" si="89">+IF(AJ76="Yes",IF(OR(AK76=AL76,AK76=AM76,AK76=AN76),"Right 3","Left 3"),"")</f>
        <v/>
      </c>
      <c r="AP76" s="108"/>
      <c r="AR76" s="19">
        <f t="shared" si="60"/>
        <v>23</v>
      </c>
      <c r="AS76" s="18" t="str">
        <f t="shared" ref="AS76:AS97" si="90">+C76</f>
        <v>Roberjot, Dominic</v>
      </c>
      <c r="AT76" s="69" t="str">
        <f ca="1">IF(Z76="","",+HLOOKUP(Z76,$E76:$X$98,$AR76,FALSE))</f>
        <v/>
      </c>
      <c r="AU76" s="69" t="str">
        <f ca="1">IF(AA76="","",+HLOOKUP(AA76,$E76:$X$98,$AR76,FALSE))</f>
        <v/>
      </c>
      <c r="AV76" s="156" t="str">
        <f ca="1">IF(AB76="","",+HLOOKUP(AB76,$E76:$X$98,$AR76,FALSE))</f>
        <v/>
      </c>
      <c r="AX76" s="85" t="str">
        <f t="shared" ref="AX76:AX97" ca="1" si="91">+IF(E76=0,"",E76)</f>
        <v/>
      </c>
      <c r="AY76" s="85" t="str">
        <f t="shared" ca="1" si="61"/>
        <v/>
      </c>
      <c r="AZ76" s="85" t="str">
        <f t="shared" ca="1" si="62"/>
        <v/>
      </c>
      <c r="BA76" s="85" t="str">
        <f t="shared" ca="1" si="63"/>
        <v/>
      </c>
      <c r="BB76" s="85" t="str">
        <f t="shared" ca="1" si="64"/>
        <v/>
      </c>
      <c r="BC76" s="85" t="str">
        <f t="shared" ca="1" si="65"/>
        <v/>
      </c>
      <c r="BD76" s="85" t="str">
        <f t="shared" ca="1" si="66"/>
        <v/>
      </c>
      <c r="BE76" s="85" t="str">
        <f t="shared" ca="1" si="67"/>
        <v/>
      </c>
      <c r="BF76" s="85" t="str">
        <f t="shared" ca="1" si="68"/>
        <v/>
      </c>
      <c r="BG76" s="85" t="str">
        <f t="shared" ca="1" si="69"/>
        <v/>
      </c>
      <c r="BH76" s="85" t="str">
        <f t="shared" ca="1" si="70"/>
        <v/>
      </c>
      <c r="BI76" s="85" t="str">
        <f t="shared" ca="1" si="71"/>
        <v/>
      </c>
      <c r="BJ76" s="85" t="str">
        <f t="shared" ca="1" si="72"/>
        <v/>
      </c>
      <c r="BK76" s="85" t="str">
        <f t="shared" ca="1" si="73"/>
        <v/>
      </c>
      <c r="BL76" s="85" t="str">
        <f t="shared" ca="1" si="74"/>
        <v/>
      </c>
      <c r="BM76" s="85" t="str">
        <f t="shared" ca="1" si="75"/>
        <v/>
      </c>
      <c r="BN76" s="85" t="str">
        <f t="shared" ca="1" si="76"/>
        <v/>
      </c>
      <c r="BO76" s="85" t="str">
        <f t="shared" ca="1" si="77"/>
        <v/>
      </c>
      <c r="BP76" s="85" t="str">
        <f t="shared" ca="1" si="78"/>
        <v/>
      </c>
      <c r="BQ76" s="85"/>
      <c r="BR76" s="85"/>
    </row>
    <row r="77" spans="1:70">
      <c r="A77" t="str">
        <f>+MasterData!F77</f>
        <v>f</v>
      </c>
      <c r="B77" t="str">
        <f>+MasterData!B77</f>
        <v>RobL</v>
      </c>
      <c r="C77" s="140" t="str">
        <f>+MasterData!C77</f>
        <v>Roberjot, Lynne</v>
      </c>
      <c r="D77" s="19" t="str">
        <f>+MasterData!P77</f>
        <v>Lynne Roberjot</v>
      </c>
      <c r="E77" s="131">
        <f t="shared" ca="1" si="56"/>
        <v>0</v>
      </c>
      <c r="F77" s="47">
        <f t="shared" ca="1" si="56"/>
        <v>0</v>
      </c>
      <c r="G77" s="47">
        <f t="shared" ca="1" si="56"/>
        <v>0</v>
      </c>
      <c r="H77" s="47">
        <f t="shared" ca="1" si="56"/>
        <v>0</v>
      </c>
      <c r="I77" s="47">
        <f t="shared" ca="1" si="56"/>
        <v>0</v>
      </c>
      <c r="J77" s="47">
        <f t="shared" ca="1" si="56"/>
        <v>0</v>
      </c>
      <c r="K77" s="47">
        <f t="shared" ca="1" si="56"/>
        <v>0</v>
      </c>
      <c r="L77" s="47">
        <f t="shared" ca="1" si="56"/>
        <v>0</v>
      </c>
      <c r="M77" s="47">
        <f t="shared" ca="1" si="56"/>
        <v>0</v>
      </c>
      <c r="N77" s="47">
        <f t="shared" ca="1" si="56"/>
        <v>0</v>
      </c>
      <c r="O77" s="47">
        <f t="shared" ca="1" si="57"/>
        <v>0</v>
      </c>
      <c r="P77" s="47">
        <f t="shared" ca="1" si="57"/>
        <v>0</v>
      </c>
      <c r="Q77" s="47">
        <f t="shared" ca="1" si="57"/>
        <v>0</v>
      </c>
      <c r="R77" s="47">
        <f t="shared" ca="1" si="57"/>
        <v>0</v>
      </c>
      <c r="S77" s="47">
        <f t="shared" ca="1" si="57"/>
        <v>0</v>
      </c>
      <c r="T77" s="47">
        <f t="shared" ca="1" si="57"/>
        <v>0</v>
      </c>
      <c r="U77" s="47">
        <f t="shared" ca="1" si="57"/>
        <v>0</v>
      </c>
      <c r="V77" s="47">
        <f t="shared" ca="1" si="57"/>
        <v>0</v>
      </c>
      <c r="W77" s="47">
        <f t="shared" ca="1" si="57"/>
        <v>0</v>
      </c>
      <c r="X77" s="47">
        <f t="shared" ca="1" si="57"/>
        <v>0</v>
      </c>
      <c r="Y77" s="70"/>
      <c r="Z77" s="19" t="str">
        <f t="shared" ca="1" si="79"/>
        <v/>
      </c>
      <c r="AA77" s="18" t="str">
        <f t="shared" ca="1" si="80"/>
        <v/>
      </c>
      <c r="AB77" s="70" t="str">
        <f t="shared" ca="1" si="81"/>
        <v/>
      </c>
      <c r="AC77" s="138">
        <f t="shared" ca="1" si="82"/>
        <v>0</v>
      </c>
      <c r="AD77" s="159">
        <f t="shared" ca="1" si="83"/>
        <v>0</v>
      </c>
      <c r="AE77" s="240">
        <f t="shared" ca="1" si="59"/>
        <v>0</v>
      </c>
      <c r="AF77" s="202">
        <f t="shared" ca="1" si="84"/>
        <v>0</v>
      </c>
      <c r="AG77" s="123"/>
      <c r="AH77" s="109" t="str">
        <f t="shared" ca="1" si="85"/>
        <v>No</v>
      </c>
      <c r="AI77" s="109" t="str">
        <f t="shared" ca="1" si="86"/>
        <v/>
      </c>
      <c r="AJ77" s="110" t="str">
        <f t="shared" ca="1" si="87"/>
        <v/>
      </c>
      <c r="AK77" s="110" t="str">
        <f t="shared" ca="1" si="88"/>
        <v/>
      </c>
      <c r="AL77" s="108" t="str">
        <f t="shared" ca="1" si="58"/>
        <v/>
      </c>
      <c r="AM77" s="108" t="str">
        <f t="shared" ca="1" si="58"/>
        <v/>
      </c>
      <c r="AN77" s="108" t="str">
        <f t="shared" ca="1" si="58"/>
        <v/>
      </c>
      <c r="AO77" s="108" t="str">
        <f t="shared" ca="1" si="89"/>
        <v/>
      </c>
      <c r="AP77" s="108"/>
      <c r="AR77" s="19">
        <f t="shared" si="60"/>
        <v>22</v>
      </c>
      <c r="AS77" s="18" t="str">
        <f t="shared" si="90"/>
        <v>Roberjot, Lynne</v>
      </c>
      <c r="AT77" s="69" t="str">
        <f ca="1">IF(Z77="","",+HLOOKUP(Z77,$E77:$X$98,$AR77,FALSE))</f>
        <v/>
      </c>
      <c r="AU77" s="69" t="str">
        <f ca="1">IF(AA77="","",+HLOOKUP(AA77,$E77:$X$98,$AR77,FALSE))</f>
        <v/>
      </c>
      <c r="AV77" s="156" t="str">
        <f ca="1">IF(AB77="","",+HLOOKUP(AB77,$E77:$X$98,$AR77,FALSE))</f>
        <v/>
      </c>
      <c r="AX77" s="85" t="str">
        <f t="shared" ca="1" si="91"/>
        <v/>
      </c>
      <c r="AY77" s="85" t="str">
        <f t="shared" ca="1" si="61"/>
        <v/>
      </c>
      <c r="AZ77" s="85" t="str">
        <f t="shared" ca="1" si="62"/>
        <v/>
      </c>
      <c r="BA77" s="85" t="str">
        <f t="shared" ca="1" si="63"/>
        <v/>
      </c>
      <c r="BB77" s="85" t="str">
        <f t="shared" ca="1" si="64"/>
        <v/>
      </c>
      <c r="BC77" s="85" t="str">
        <f t="shared" ca="1" si="65"/>
        <v/>
      </c>
      <c r="BD77" s="85" t="str">
        <f t="shared" ca="1" si="66"/>
        <v/>
      </c>
      <c r="BE77" s="85" t="str">
        <f t="shared" ca="1" si="67"/>
        <v/>
      </c>
      <c r="BF77" s="85" t="str">
        <f t="shared" ca="1" si="68"/>
        <v/>
      </c>
      <c r="BG77" s="85" t="str">
        <f t="shared" ca="1" si="69"/>
        <v/>
      </c>
      <c r="BH77" s="85" t="str">
        <f t="shared" ca="1" si="70"/>
        <v/>
      </c>
      <c r="BI77" s="85" t="str">
        <f t="shared" ca="1" si="71"/>
        <v/>
      </c>
      <c r="BJ77" s="85" t="str">
        <f t="shared" ca="1" si="72"/>
        <v/>
      </c>
      <c r="BK77" s="85" t="str">
        <f t="shared" ca="1" si="73"/>
        <v/>
      </c>
      <c r="BL77" s="85" t="str">
        <f t="shared" ca="1" si="74"/>
        <v/>
      </c>
      <c r="BM77" s="85" t="str">
        <f t="shared" ca="1" si="75"/>
        <v/>
      </c>
      <c r="BN77" s="85" t="str">
        <f t="shared" ca="1" si="76"/>
        <v/>
      </c>
      <c r="BO77" s="85" t="str">
        <f t="shared" ca="1" si="77"/>
        <v/>
      </c>
      <c r="BP77" s="85" t="str">
        <f t="shared" ca="1" si="78"/>
        <v/>
      </c>
      <c r="BQ77" s="85"/>
      <c r="BR77" s="85"/>
    </row>
    <row r="78" spans="1:70">
      <c r="A78" t="str">
        <f>+MasterData!F78</f>
        <v>f</v>
      </c>
      <c r="B78" t="str">
        <f>+MasterData!B78</f>
        <v>RobS</v>
      </c>
      <c r="C78" s="140" t="str">
        <f>+MasterData!C78</f>
        <v>Robinson, Sue</v>
      </c>
      <c r="D78" s="19" t="str">
        <f>+MasterData!P78</f>
        <v>Sue Robinson</v>
      </c>
      <c r="E78" s="131">
        <f t="shared" ca="1" si="56"/>
        <v>0</v>
      </c>
      <c r="F78" s="47">
        <f t="shared" ca="1" si="56"/>
        <v>0</v>
      </c>
      <c r="G78" s="47">
        <f t="shared" ca="1" si="56"/>
        <v>0</v>
      </c>
      <c r="H78" s="47">
        <f t="shared" ca="1" si="56"/>
        <v>0</v>
      </c>
      <c r="I78" s="47">
        <f t="shared" ca="1" si="56"/>
        <v>0</v>
      </c>
      <c r="J78" s="47">
        <f t="shared" ca="1" si="56"/>
        <v>0</v>
      </c>
      <c r="K78" s="47">
        <f t="shared" ca="1" si="56"/>
        <v>0</v>
      </c>
      <c r="L78" s="47">
        <f t="shared" ca="1" si="56"/>
        <v>0</v>
      </c>
      <c r="M78" s="47">
        <f t="shared" ca="1" si="56"/>
        <v>0</v>
      </c>
      <c r="N78" s="47">
        <f t="shared" ca="1" si="56"/>
        <v>0</v>
      </c>
      <c r="O78" s="47">
        <f t="shared" ca="1" si="57"/>
        <v>0</v>
      </c>
      <c r="P78" s="47">
        <f t="shared" ca="1" si="57"/>
        <v>0</v>
      </c>
      <c r="Q78" s="47">
        <f t="shared" ca="1" si="57"/>
        <v>0</v>
      </c>
      <c r="R78" s="47">
        <f t="shared" ca="1" si="57"/>
        <v>0</v>
      </c>
      <c r="S78" s="47">
        <f t="shared" ca="1" si="57"/>
        <v>0</v>
      </c>
      <c r="T78" s="47">
        <f t="shared" ca="1" si="57"/>
        <v>0</v>
      </c>
      <c r="U78" s="47">
        <f t="shared" ca="1" si="57"/>
        <v>0</v>
      </c>
      <c r="V78" s="47">
        <f t="shared" ca="1" si="57"/>
        <v>0</v>
      </c>
      <c r="W78" s="47">
        <f t="shared" ca="1" si="57"/>
        <v>0</v>
      </c>
      <c r="X78" s="47">
        <f t="shared" ca="1" si="57"/>
        <v>0</v>
      </c>
      <c r="Y78" s="70"/>
      <c r="Z78" s="19" t="str">
        <f t="shared" ca="1" si="79"/>
        <v/>
      </c>
      <c r="AA78" s="18" t="str">
        <f t="shared" ca="1" si="80"/>
        <v/>
      </c>
      <c r="AB78" s="70" t="str">
        <f t="shared" ca="1" si="81"/>
        <v/>
      </c>
      <c r="AC78" s="138">
        <f t="shared" ca="1" si="82"/>
        <v>0</v>
      </c>
      <c r="AD78" s="159">
        <f t="shared" ca="1" si="83"/>
        <v>0</v>
      </c>
      <c r="AE78" s="240">
        <f t="shared" ca="1" si="59"/>
        <v>0</v>
      </c>
      <c r="AF78" s="202">
        <f t="shared" ca="1" si="84"/>
        <v>0</v>
      </c>
      <c r="AG78" s="123"/>
      <c r="AH78" s="109" t="str">
        <f t="shared" ca="1" si="85"/>
        <v>No</v>
      </c>
      <c r="AI78" s="109" t="str">
        <f t="shared" ca="1" si="86"/>
        <v/>
      </c>
      <c r="AJ78" s="110" t="str">
        <f t="shared" ca="1" si="87"/>
        <v/>
      </c>
      <c r="AK78" s="110" t="str">
        <f t="shared" ca="1" si="88"/>
        <v/>
      </c>
      <c r="AL78" s="108" t="str">
        <f t="shared" ca="1" si="58"/>
        <v/>
      </c>
      <c r="AM78" s="108" t="str">
        <f t="shared" ca="1" si="58"/>
        <v/>
      </c>
      <c r="AN78" s="108" t="str">
        <f t="shared" ca="1" si="58"/>
        <v/>
      </c>
      <c r="AO78" s="108" t="str">
        <f t="shared" ca="1" si="89"/>
        <v/>
      </c>
      <c r="AP78" s="108"/>
      <c r="AR78" s="19">
        <f t="shared" si="60"/>
        <v>21</v>
      </c>
      <c r="AS78" s="18" t="str">
        <f t="shared" si="90"/>
        <v>Robinson, Sue</v>
      </c>
      <c r="AT78" s="69" t="str">
        <f ca="1">IF(Z78="","",+HLOOKUP(Z78,$E78:$X$98,$AR78,FALSE))</f>
        <v/>
      </c>
      <c r="AU78" s="69" t="str">
        <f ca="1">IF(AA78="","",+HLOOKUP(AA78,$E78:$X$98,$AR78,FALSE))</f>
        <v/>
      </c>
      <c r="AV78" s="156" t="str">
        <f ca="1">IF(AB78="","",+HLOOKUP(AB78,$E78:$X$98,$AR78,FALSE))</f>
        <v/>
      </c>
      <c r="AX78" s="85" t="str">
        <f t="shared" ca="1" si="91"/>
        <v/>
      </c>
      <c r="AY78" s="85" t="str">
        <f t="shared" ca="1" si="61"/>
        <v/>
      </c>
      <c r="AZ78" s="85" t="str">
        <f t="shared" ca="1" si="62"/>
        <v/>
      </c>
      <c r="BA78" s="85" t="str">
        <f t="shared" ca="1" si="63"/>
        <v/>
      </c>
      <c r="BB78" s="85" t="str">
        <f t="shared" ca="1" si="64"/>
        <v/>
      </c>
      <c r="BC78" s="85" t="str">
        <f t="shared" ca="1" si="65"/>
        <v/>
      </c>
      <c r="BD78" s="85" t="str">
        <f t="shared" ca="1" si="66"/>
        <v/>
      </c>
      <c r="BE78" s="85" t="str">
        <f t="shared" ca="1" si="67"/>
        <v/>
      </c>
      <c r="BF78" s="85" t="str">
        <f t="shared" ca="1" si="68"/>
        <v/>
      </c>
      <c r="BG78" s="85" t="str">
        <f t="shared" ca="1" si="69"/>
        <v/>
      </c>
      <c r="BH78" s="85" t="str">
        <f t="shared" ca="1" si="70"/>
        <v/>
      </c>
      <c r="BI78" s="85" t="str">
        <f t="shared" ca="1" si="71"/>
        <v/>
      </c>
      <c r="BJ78" s="85" t="str">
        <f t="shared" ca="1" si="72"/>
        <v/>
      </c>
      <c r="BK78" s="85" t="str">
        <f t="shared" ca="1" si="73"/>
        <v/>
      </c>
      <c r="BL78" s="85" t="str">
        <f t="shared" ca="1" si="74"/>
        <v/>
      </c>
      <c r="BM78" s="85" t="str">
        <f t="shared" ca="1" si="75"/>
        <v/>
      </c>
      <c r="BN78" s="85" t="str">
        <f t="shared" ca="1" si="76"/>
        <v/>
      </c>
      <c r="BO78" s="85" t="str">
        <f t="shared" ca="1" si="77"/>
        <v/>
      </c>
      <c r="BP78" s="85" t="str">
        <f t="shared" ca="1" si="78"/>
        <v/>
      </c>
      <c r="BQ78" s="85"/>
      <c r="BR78" s="85"/>
    </row>
    <row r="79" spans="1:70">
      <c r="A79" t="str">
        <f>+MasterData!F79</f>
        <v>m</v>
      </c>
      <c r="B79" s="113" t="str">
        <f>+MasterData!B79</f>
        <v>RusJ</v>
      </c>
      <c r="C79" s="141" t="str">
        <f>+MasterData!C79</f>
        <v>Russell, Jason</v>
      </c>
      <c r="D79" s="19" t="str">
        <f>+MasterData!P79</f>
        <v>Jason Russell</v>
      </c>
      <c r="E79" s="132">
        <f t="shared" ca="1" si="56"/>
        <v>0</v>
      </c>
      <c r="F79" s="114">
        <f t="shared" ca="1" si="56"/>
        <v>0</v>
      </c>
      <c r="G79" s="114">
        <f t="shared" ca="1" si="56"/>
        <v>0</v>
      </c>
      <c r="H79" s="114">
        <f t="shared" ca="1" si="56"/>
        <v>0</v>
      </c>
      <c r="I79" s="114">
        <f t="shared" ca="1" si="56"/>
        <v>0</v>
      </c>
      <c r="J79" s="114">
        <f t="shared" ca="1" si="56"/>
        <v>0</v>
      </c>
      <c r="K79" s="114">
        <f t="shared" ca="1" si="56"/>
        <v>0</v>
      </c>
      <c r="L79" s="114">
        <f t="shared" ca="1" si="56"/>
        <v>0</v>
      </c>
      <c r="M79" s="114">
        <f t="shared" ca="1" si="56"/>
        <v>0</v>
      </c>
      <c r="N79" s="114">
        <f t="shared" ca="1" si="56"/>
        <v>0</v>
      </c>
      <c r="O79" s="114">
        <f t="shared" ca="1" si="57"/>
        <v>0</v>
      </c>
      <c r="P79" s="114">
        <f t="shared" ca="1" si="57"/>
        <v>0</v>
      </c>
      <c r="Q79" s="114">
        <f t="shared" ca="1" si="57"/>
        <v>0</v>
      </c>
      <c r="R79" s="114">
        <f t="shared" ca="1" si="57"/>
        <v>0</v>
      </c>
      <c r="S79" s="114">
        <f t="shared" ca="1" si="57"/>
        <v>0</v>
      </c>
      <c r="T79" s="114">
        <f t="shared" ca="1" si="57"/>
        <v>0</v>
      </c>
      <c r="U79" s="114">
        <f t="shared" ca="1" si="57"/>
        <v>0</v>
      </c>
      <c r="V79" s="114">
        <f t="shared" ca="1" si="57"/>
        <v>0</v>
      </c>
      <c r="W79" s="114">
        <f t="shared" ca="1" si="57"/>
        <v>0</v>
      </c>
      <c r="X79" s="114">
        <f t="shared" ca="1" si="57"/>
        <v>0</v>
      </c>
      <c r="Y79" s="230"/>
      <c r="Z79" s="231" t="str">
        <f t="shared" ca="1" si="79"/>
        <v/>
      </c>
      <c r="AA79" s="113" t="str">
        <f t="shared" ca="1" si="80"/>
        <v/>
      </c>
      <c r="AB79" s="230" t="str">
        <f t="shared" ca="1" si="81"/>
        <v/>
      </c>
      <c r="AC79" s="233">
        <f t="shared" ca="1" si="82"/>
        <v>0</v>
      </c>
      <c r="AD79" s="160">
        <f t="shared" ca="1" si="83"/>
        <v>0</v>
      </c>
      <c r="AE79" s="241">
        <f t="shared" ca="1" si="59"/>
        <v>0</v>
      </c>
      <c r="AF79" s="203">
        <f t="shared" ca="1" si="84"/>
        <v>0</v>
      </c>
      <c r="AG79" s="96"/>
      <c r="AH79" s="115" t="str">
        <f t="shared" ca="1" si="85"/>
        <v>No</v>
      </c>
      <c r="AI79" s="115" t="str">
        <f t="shared" ca="1" si="86"/>
        <v/>
      </c>
      <c r="AJ79" s="116" t="str">
        <f t="shared" ca="1" si="87"/>
        <v/>
      </c>
      <c r="AK79" s="116" t="str">
        <f t="shared" ca="1" si="88"/>
        <v/>
      </c>
      <c r="AL79" s="118" t="str">
        <f t="shared" ca="1" si="58"/>
        <v/>
      </c>
      <c r="AM79" s="118" t="str">
        <f t="shared" ca="1" si="58"/>
        <v/>
      </c>
      <c r="AN79" s="118" t="str">
        <f t="shared" ca="1" si="58"/>
        <v/>
      </c>
      <c r="AO79" s="118" t="str">
        <f t="shared" ca="1" si="89"/>
        <v/>
      </c>
      <c r="AP79" s="108"/>
      <c r="AR79" s="19">
        <f t="shared" si="60"/>
        <v>20</v>
      </c>
      <c r="AS79" s="18" t="str">
        <f t="shared" si="90"/>
        <v>Russell, Jason</v>
      </c>
      <c r="AT79" s="69" t="str">
        <f ca="1">IF(Z79="","",+HLOOKUP(Z79,$E79:$X$98,$AR79,FALSE))</f>
        <v/>
      </c>
      <c r="AU79" s="69" t="str">
        <f ca="1">IF(AA79="","",+HLOOKUP(AA79,$E79:$X$98,$AR79,FALSE))</f>
        <v/>
      </c>
      <c r="AV79" s="156" t="str">
        <f ca="1">IF(AB79="","",+HLOOKUP(AB79,$E79:$X$98,$AR79,FALSE))</f>
        <v/>
      </c>
      <c r="AX79" s="85" t="str">
        <f t="shared" ca="1" si="91"/>
        <v/>
      </c>
      <c r="AY79" s="85" t="str">
        <f t="shared" ca="1" si="61"/>
        <v/>
      </c>
      <c r="AZ79" s="85" t="str">
        <f t="shared" ca="1" si="62"/>
        <v/>
      </c>
      <c r="BA79" s="85" t="str">
        <f t="shared" ca="1" si="63"/>
        <v/>
      </c>
      <c r="BB79" s="85" t="str">
        <f t="shared" ca="1" si="64"/>
        <v/>
      </c>
      <c r="BC79" s="85" t="str">
        <f t="shared" ca="1" si="65"/>
        <v/>
      </c>
      <c r="BD79" s="85" t="str">
        <f t="shared" ca="1" si="66"/>
        <v/>
      </c>
      <c r="BE79" s="85" t="str">
        <f t="shared" ca="1" si="67"/>
        <v/>
      </c>
      <c r="BF79" s="85" t="str">
        <f t="shared" ca="1" si="68"/>
        <v/>
      </c>
      <c r="BG79" s="85" t="str">
        <f t="shared" ca="1" si="69"/>
        <v/>
      </c>
      <c r="BH79" s="85" t="str">
        <f t="shared" ca="1" si="70"/>
        <v/>
      </c>
      <c r="BI79" s="85" t="str">
        <f t="shared" ca="1" si="71"/>
        <v/>
      </c>
      <c r="BJ79" s="85" t="str">
        <f t="shared" ca="1" si="72"/>
        <v/>
      </c>
      <c r="BK79" s="85" t="str">
        <f t="shared" ca="1" si="73"/>
        <v/>
      </c>
      <c r="BL79" s="85" t="str">
        <f t="shared" ca="1" si="74"/>
        <v/>
      </c>
      <c r="BM79" s="85" t="str">
        <f t="shared" ca="1" si="75"/>
        <v/>
      </c>
      <c r="BN79" s="85" t="str">
        <f t="shared" ca="1" si="76"/>
        <v/>
      </c>
      <c r="BO79" s="85" t="str">
        <f t="shared" ca="1" si="77"/>
        <v/>
      </c>
      <c r="BP79" s="85" t="str">
        <f t="shared" ca="1" si="78"/>
        <v/>
      </c>
      <c r="BQ79" s="85"/>
      <c r="BR79" s="85"/>
    </row>
    <row r="80" spans="1:70">
      <c r="A80" t="str">
        <f>+MasterData!F80</f>
        <v>m</v>
      </c>
      <c r="B80" t="str">
        <f>+MasterData!B80</f>
        <v>SchM</v>
      </c>
      <c r="C80" s="140" t="str">
        <f>+MasterData!C80</f>
        <v>Scholes, Michael</v>
      </c>
      <c r="D80" s="19" t="str">
        <f>+MasterData!P80</f>
        <v>Michael Scholes</v>
      </c>
      <c r="E80" s="131">
        <f t="shared" ca="1" si="56"/>
        <v>0</v>
      </c>
      <c r="F80" s="47">
        <f t="shared" ca="1" si="56"/>
        <v>0</v>
      </c>
      <c r="G80" s="47">
        <f t="shared" ca="1" si="56"/>
        <v>0</v>
      </c>
      <c r="H80" s="47">
        <f t="shared" ca="1" si="56"/>
        <v>0</v>
      </c>
      <c r="I80" s="47">
        <f t="shared" ca="1" si="56"/>
        <v>0</v>
      </c>
      <c r="J80" s="47">
        <f t="shared" ca="1" si="56"/>
        <v>0</v>
      </c>
      <c r="K80" s="47">
        <f t="shared" ca="1" si="56"/>
        <v>0</v>
      </c>
      <c r="L80" s="47">
        <f t="shared" ca="1" si="56"/>
        <v>0</v>
      </c>
      <c r="M80" s="47">
        <f t="shared" ca="1" si="56"/>
        <v>0</v>
      </c>
      <c r="N80" s="47">
        <f t="shared" ca="1" si="56"/>
        <v>0</v>
      </c>
      <c r="O80" s="47">
        <f t="shared" ca="1" si="57"/>
        <v>0</v>
      </c>
      <c r="P80" s="47">
        <f t="shared" ca="1" si="57"/>
        <v>0</v>
      </c>
      <c r="Q80" s="47">
        <f t="shared" ca="1" si="57"/>
        <v>0</v>
      </c>
      <c r="R80" s="47">
        <f t="shared" ca="1" si="57"/>
        <v>0</v>
      </c>
      <c r="S80" s="47">
        <f t="shared" ca="1" si="57"/>
        <v>0</v>
      </c>
      <c r="T80" s="47">
        <f t="shared" ca="1" si="57"/>
        <v>0</v>
      </c>
      <c r="U80" s="47">
        <f t="shared" ca="1" si="57"/>
        <v>0</v>
      </c>
      <c r="V80" s="47">
        <f t="shared" ca="1" si="57"/>
        <v>0</v>
      </c>
      <c r="W80" s="47">
        <f t="shared" ca="1" si="57"/>
        <v>0</v>
      </c>
      <c r="X80" s="47">
        <f t="shared" ca="1" si="57"/>
        <v>0</v>
      </c>
      <c r="Y80" s="70"/>
      <c r="Z80" s="19" t="str">
        <f t="shared" ca="1" si="79"/>
        <v/>
      </c>
      <c r="AA80" s="18" t="str">
        <f t="shared" ca="1" si="80"/>
        <v/>
      </c>
      <c r="AB80" s="70" t="str">
        <f t="shared" ca="1" si="81"/>
        <v/>
      </c>
      <c r="AC80" s="138">
        <f t="shared" ca="1" si="82"/>
        <v>0</v>
      </c>
      <c r="AD80" s="159">
        <f t="shared" ca="1" si="83"/>
        <v>0</v>
      </c>
      <c r="AE80" s="240">
        <f t="shared" ca="1" si="59"/>
        <v>0</v>
      </c>
      <c r="AF80" s="202">
        <f t="shared" ca="1" si="84"/>
        <v>0</v>
      </c>
      <c r="AG80" s="123"/>
      <c r="AH80" s="109" t="str">
        <f t="shared" ca="1" si="85"/>
        <v>No</v>
      </c>
      <c r="AI80" s="109" t="str">
        <f t="shared" ca="1" si="86"/>
        <v/>
      </c>
      <c r="AJ80" s="110" t="str">
        <f t="shared" ca="1" si="87"/>
        <v/>
      </c>
      <c r="AK80" s="110" t="str">
        <f t="shared" ca="1" si="88"/>
        <v/>
      </c>
      <c r="AL80" s="108" t="str">
        <f t="shared" ca="1" si="58"/>
        <v/>
      </c>
      <c r="AM80" s="108" t="str">
        <f t="shared" ca="1" si="58"/>
        <v/>
      </c>
      <c r="AN80" s="108" t="str">
        <f t="shared" ca="1" si="58"/>
        <v/>
      </c>
      <c r="AO80" s="108" t="str">
        <f t="shared" ca="1" si="89"/>
        <v/>
      </c>
      <c r="AP80" s="108"/>
      <c r="AR80" s="19">
        <f t="shared" si="60"/>
        <v>19</v>
      </c>
      <c r="AS80" s="18" t="str">
        <f t="shared" si="90"/>
        <v>Scholes, Michael</v>
      </c>
      <c r="AT80" s="69" t="str">
        <f ca="1">IF(Z80="","",+HLOOKUP(Z80,$E80:$X$98,$AR80,FALSE))</f>
        <v/>
      </c>
      <c r="AU80" s="69" t="str">
        <f ca="1">IF(AA80="","",+HLOOKUP(AA80,$E80:$X$98,$AR80,FALSE))</f>
        <v/>
      </c>
      <c r="AV80" s="156" t="str">
        <f ca="1">IF(AB80="","",+HLOOKUP(AB80,$E80:$X$98,$AR80,FALSE))</f>
        <v/>
      </c>
      <c r="AX80" s="85" t="str">
        <f t="shared" ca="1" si="91"/>
        <v/>
      </c>
      <c r="AY80" s="85" t="str">
        <f t="shared" ca="1" si="61"/>
        <v/>
      </c>
      <c r="AZ80" s="85" t="str">
        <f t="shared" ca="1" si="62"/>
        <v/>
      </c>
      <c r="BA80" s="85" t="str">
        <f t="shared" ca="1" si="63"/>
        <v/>
      </c>
      <c r="BB80" s="85" t="str">
        <f t="shared" ca="1" si="64"/>
        <v/>
      </c>
      <c r="BC80" s="85" t="str">
        <f t="shared" ca="1" si="65"/>
        <v/>
      </c>
      <c r="BD80" s="85" t="str">
        <f t="shared" ca="1" si="66"/>
        <v/>
      </c>
      <c r="BE80" s="85" t="str">
        <f t="shared" ca="1" si="67"/>
        <v/>
      </c>
      <c r="BF80" s="85" t="str">
        <f t="shared" ca="1" si="68"/>
        <v/>
      </c>
      <c r="BG80" s="85" t="str">
        <f t="shared" ca="1" si="69"/>
        <v/>
      </c>
      <c r="BH80" s="85" t="str">
        <f t="shared" ca="1" si="70"/>
        <v/>
      </c>
      <c r="BI80" s="85" t="str">
        <f t="shared" ca="1" si="71"/>
        <v/>
      </c>
      <c r="BJ80" s="85" t="str">
        <f t="shared" ca="1" si="72"/>
        <v/>
      </c>
      <c r="BK80" s="85" t="str">
        <f t="shared" ca="1" si="73"/>
        <v/>
      </c>
      <c r="BL80" s="85" t="str">
        <f t="shared" ca="1" si="74"/>
        <v/>
      </c>
      <c r="BM80" s="85" t="str">
        <f t="shared" ca="1" si="75"/>
        <v/>
      </c>
      <c r="BN80" s="85" t="str">
        <f t="shared" ca="1" si="76"/>
        <v/>
      </c>
      <c r="BO80" s="85" t="str">
        <f t="shared" ca="1" si="77"/>
        <v/>
      </c>
      <c r="BP80" s="85" t="str">
        <f t="shared" ca="1" si="78"/>
        <v/>
      </c>
      <c r="BQ80" s="85"/>
      <c r="BR80" s="85"/>
    </row>
    <row r="81" spans="1:70">
      <c r="A81" t="str">
        <f>+MasterData!F81</f>
        <v>m</v>
      </c>
      <c r="B81" t="str">
        <f>+MasterData!B81</f>
        <v>ScoP</v>
      </c>
      <c r="C81" s="140" t="str">
        <f>+MasterData!C81</f>
        <v>Scott, Philip</v>
      </c>
      <c r="D81" s="19" t="str">
        <f>+MasterData!P81</f>
        <v>Philip Scott</v>
      </c>
      <c r="E81" s="131">
        <f t="shared" ref="E81:N90" ca="1" si="92">ROUND(IF(ISERROR(INDEX(INDIRECT(E$101),MATCH($B81,INDIRECT(E$102),0),14)),0,INDEX(INDIRECT(E$101),MATCH($B81,INDIRECT(E$102),0),14)),3)</f>
        <v>0</v>
      </c>
      <c r="F81" s="47">
        <f t="shared" ca="1" si="92"/>
        <v>0</v>
      </c>
      <c r="G81" s="47">
        <f t="shared" ca="1" si="92"/>
        <v>0</v>
      </c>
      <c r="H81" s="47">
        <f t="shared" ca="1" si="92"/>
        <v>0</v>
      </c>
      <c r="I81" s="47">
        <f t="shared" ca="1" si="92"/>
        <v>0</v>
      </c>
      <c r="J81" s="47">
        <f t="shared" ca="1" si="92"/>
        <v>0</v>
      </c>
      <c r="K81" s="47">
        <f t="shared" ca="1" si="92"/>
        <v>0</v>
      </c>
      <c r="L81" s="47">
        <f t="shared" ca="1" si="92"/>
        <v>0</v>
      </c>
      <c r="M81" s="47">
        <f t="shared" ca="1" si="92"/>
        <v>0</v>
      </c>
      <c r="N81" s="47">
        <f t="shared" ca="1" si="92"/>
        <v>0</v>
      </c>
      <c r="O81" s="47">
        <f t="shared" ref="O81:X90" ca="1" si="93">ROUND(IF(ISERROR(INDEX(INDIRECT(O$101),MATCH($B81,INDIRECT(O$102),0),14)),0,INDEX(INDIRECT(O$101),MATCH($B81,INDIRECT(O$102),0),14)),3)</f>
        <v>0</v>
      </c>
      <c r="P81" s="47">
        <f t="shared" ca="1" si="93"/>
        <v>0</v>
      </c>
      <c r="Q81" s="47">
        <f t="shared" ca="1" si="93"/>
        <v>0</v>
      </c>
      <c r="R81" s="47">
        <f t="shared" ca="1" si="93"/>
        <v>0</v>
      </c>
      <c r="S81" s="47">
        <f t="shared" ca="1" si="93"/>
        <v>0</v>
      </c>
      <c r="T81" s="47">
        <f t="shared" ca="1" si="93"/>
        <v>0</v>
      </c>
      <c r="U81" s="47">
        <f t="shared" ca="1" si="93"/>
        <v>0</v>
      </c>
      <c r="V81" s="47">
        <f t="shared" ca="1" si="93"/>
        <v>0</v>
      </c>
      <c r="W81" s="47">
        <f t="shared" ca="1" si="93"/>
        <v>0</v>
      </c>
      <c r="X81" s="47">
        <f t="shared" ca="1" si="93"/>
        <v>0</v>
      </c>
      <c r="Y81" s="70"/>
      <c r="Z81" s="19" t="str">
        <f t="shared" ca="1" si="79"/>
        <v/>
      </c>
      <c r="AA81" s="18" t="str">
        <f t="shared" ca="1" si="80"/>
        <v/>
      </c>
      <c r="AB81" s="70" t="str">
        <f t="shared" ca="1" si="81"/>
        <v/>
      </c>
      <c r="AC81" s="138">
        <f t="shared" ca="1" si="82"/>
        <v>0</v>
      </c>
      <c r="AD81" s="159">
        <f t="shared" ca="1" si="83"/>
        <v>0</v>
      </c>
      <c r="AE81" s="240">
        <f t="shared" ca="1" si="59"/>
        <v>0</v>
      </c>
      <c r="AF81" s="202">
        <f t="shared" ca="1" si="84"/>
        <v>0</v>
      </c>
      <c r="AG81" s="123"/>
      <c r="AH81" s="109" t="str">
        <f t="shared" ca="1" si="85"/>
        <v>No</v>
      </c>
      <c r="AI81" s="109" t="str">
        <f t="shared" ca="1" si="86"/>
        <v/>
      </c>
      <c r="AJ81" s="110" t="str">
        <f t="shared" ca="1" si="87"/>
        <v/>
      </c>
      <c r="AK81" s="110" t="str">
        <f t="shared" ca="1" si="88"/>
        <v/>
      </c>
      <c r="AL81" s="108" t="str">
        <f t="shared" ca="1" si="58"/>
        <v/>
      </c>
      <c r="AM81" s="108" t="str">
        <f t="shared" ca="1" si="58"/>
        <v/>
      </c>
      <c r="AN81" s="108" t="str">
        <f t="shared" ca="1" si="58"/>
        <v/>
      </c>
      <c r="AO81" s="108" t="str">
        <f t="shared" ca="1" si="89"/>
        <v/>
      </c>
      <c r="AP81" s="108"/>
      <c r="AR81" s="19">
        <f t="shared" si="60"/>
        <v>18</v>
      </c>
      <c r="AS81" s="18" t="str">
        <f t="shared" si="90"/>
        <v>Scott, Philip</v>
      </c>
      <c r="AT81" s="69" t="str">
        <f ca="1">IF(Z81="","",+HLOOKUP(Z81,$E81:$X$98,$AR81,FALSE))</f>
        <v/>
      </c>
      <c r="AU81" s="69" t="str">
        <f ca="1">IF(AA81="","",+HLOOKUP(AA81,$E81:$X$98,$AR81,FALSE))</f>
        <v/>
      </c>
      <c r="AV81" s="156" t="str">
        <f ca="1">IF(AB81="","",+HLOOKUP(AB81,$E81:$X$98,$AR81,FALSE))</f>
        <v/>
      </c>
      <c r="AX81" s="85" t="str">
        <f t="shared" ca="1" si="91"/>
        <v/>
      </c>
      <c r="AY81" s="85" t="str">
        <f t="shared" ca="1" si="61"/>
        <v/>
      </c>
      <c r="AZ81" s="85" t="str">
        <f t="shared" ca="1" si="62"/>
        <v/>
      </c>
      <c r="BA81" s="85" t="str">
        <f t="shared" ca="1" si="63"/>
        <v/>
      </c>
      <c r="BB81" s="85" t="str">
        <f t="shared" ca="1" si="64"/>
        <v/>
      </c>
      <c r="BC81" s="85" t="str">
        <f t="shared" ca="1" si="65"/>
        <v/>
      </c>
      <c r="BD81" s="85" t="str">
        <f t="shared" ca="1" si="66"/>
        <v/>
      </c>
      <c r="BE81" s="85" t="str">
        <f t="shared" ca="1" si="67"/>
        <v/>
      </c>
      <c r="BF81" s="85" t="str">
        <f t="shared" ca="1" si="68"/>
        <v/>
      </c>
      <c r="BG81" s="85" t="str">
        <f t="shared" ca="1" si="69"/>
        <v/>
      </c>
      <c r="BH81" s="85" t="str">
        <f t="shared" ca="1" si="70"/>
        <v/>
      </c>
      <c r="BI81" s="85" t="str">
        <f t="shared" ca="1" si="71"/>
        <v/>
      </c>
      <c r="BJ81" s="85" t="str">
        <f t="shared" ca="1" si="72"/>
        <v/>
      </c>
      <c r="BK81" s="85" t="str">
        <f t="shared" ca="1" si="73"/>
        <v/>
      </c>
      <c r="BL81" s="85" t="str">
        <f t="shared" ca="1" si="74"/>
        <v/>
      </c>
      <c r="BM81" s="85" t="str">
        <f t="shared" ca="1" si="75"/>
        <v/>
      </c>
      <c r="BN81" s="85" t="str">
        <f t="shared" ca="1" si="76"/>
        <v/>
      </c>
      <c r="BO81" s="85" t="str">
        <f t="shared" ca="1" si="77"/>
        <v/>
      </c>
      <c r="BP81" s="85" t="str">
        <f t="shared" ca="1" si="78"/>
        <v/>
      </c>
      <c r="BQ81" s="85"/>
      <c r="BR81" s="85"/>
    </row>
    <row r="82" spans="1:70">
      <c r="A82" t="str">
        <f>+MasterData!F82</f>
        <v>f</v>
      </c>
      <c r="B82" s="113" t="str">
        <f>+MasterData!B82</f>
        <v>ShoA</v>
      </c>
      <c r="C82" s="141" t="str">
        <f>+MasterData!C82</f>
        <v>Shore, Alison</v>
      </c>
      <c r="D82" s="19" t="str">
        <f>+MasterData!P82</f>
        <v>Alison Shore</v>
      </c>
      <c r="E82" s="132">
        <f t="shared" ca="1" si="92"/>
        <v>0</v>
      </c>
      <c r="F82" s="114">
        <f t="shared" ca="1" si="92"/>
        <v>0</v>
      </c>
      <c r="G82" s="114">
        <f t="shared" ca="1" si="92"/>
        <v>0</v>
      </c>
      <c r="H82" s="114">
        <f t="shared" ca="1" si="92"/>
        <v>0</v>
      </c>
      <c r="I82" s="114">
        <f t="shared" ca="1" si="92"/>
        <v>0</v>
      </c>
      <c r="J82" s="114">
        <f t="shared" ca="1" si="92"/>
        <v>0</v>
      </c>
      <c r="K82" s="114">
        <f t="shared" ca="1" si="92"/>
        <v>0</v>
      </c>
      <c r="L82" s="114">
        <f t="shared" ca="1" si="92"/>
        <v>0</v>
      </c>
      <c r="M82" s="114">
        <f t="shared" ca="1" si="92"/>
        <v>0</v>
      </c>
      <c r="N82" s="114">
        <f t="shared" ca="1" si="92"/>
        <v>0</v>
      </c>
      <c r="O82" s="114">
        <f t="shared" ca="1" si="93"/>
        <v>0</v>
      </c>
      <c r="P82" s="114">
        <f t="shared" ca="1" si="93"/>
        <v>0</v>
      </c>
      <c r="Q82" s="114">
        <f t="shared" ca="1" si="93"/>
        <v>0</v>
      </c>
      <c r="R82" s="114">
        <f t="shared" ca="1" si="93"/>
        <v>0</v>
      </c>
      <c r="S82" s="114">
        <f t="shared" ca="1" si="93"/>
        <v>0</v>
      </c>
      <c r="T82" s="114">
        <f t="shared" ca="1" si="93"/>
        <v>0</v>
      </c>
      <c r="U82" s="114">
        <f t="shared" ca="1" si="93"/>
        <v>0</v>
      </c>
      <c r="V82" s="114">
        <f t="shared" ca="1" si="93"/>
        <v>0</v>
      </c>
      <c r="W82" s="114">
        <f t="shared" ca="1" si="93"/>
        <v>0</v>
      </c>
      <c r="X82" s="114">
        <f t="shared" ca="1" si="93"/>
        <v>0</v>
      </c>
      <c r="Y82" s="230"/>
      <c r="Z82" s="231" t="str">
        <f t="shared" ca="1" si="79"/>
        <v/>
      </c>
      <c r="AA82" s="113" t="str">
        <f t="shared" ca="1" si="80"/>
        <v/>
      </c>
      <c r="AB82" s="230" t="str">
        <f t="shared" ca="1" si="81"/>
        <v/>
      </c>
      <c r="AC82" s="233">
        <f t="shared" ca="1" si="82"/>
        <v>0</v>
      </c>
      <c r="AD82" s="160">
        <f t="shared" ca="1" si="83"/>
        <v>0</v>
      </c>
      <c r="AE82" s="241">
        <f t="shared" ca="1" si="59"/>
        <v>0</v>
      </c>
      <c r="AF82" s="203">
        <f t="shared" ca="1" si="84"/>
        <v>0</v>
      </c>
      <c r="AG82" s="96"/>
      <c r="AH82" s="115" t="str">
        <f t="shared" ca="1" si="85"/>
        <v>No</v>
      </c>
      <c r="AI82" s="115" t="str">
        <f t="shared" ca="1" si="86"/>
        <v/>
      </c>
      <c r="AJ82" s="116" t="str">
        <f t="shared" ca="1" si="87"/>
        <v/>
      </c>
      <c r="AK82" s="116" t="str">
        <f t="shared" ca="1" si="88"/>
        <v/>
      </c>
      <c r="AL82" s="118" t="str">
        <f t="shared" ca="1" si="58"/>
        <v/>
      </c>
      <c r="AM82" s="118" t="str">
        <f t="shared" ca="1" si="58"/>
        <v/>
      </c>
      <c r="AN82" s="118" t="str">
        <f t="shared" ca="1" si="58"/>
        <v/>
      </c>
      <c r="AO82" s="118" t="str">
        <f t="shared" ca="1" si="89"/>
        <v/>
      </c>
      <c r="AP82" s="108"/>
      <c r="AR82" s="19">
        <f t="shared" si="60"/>
        <v>17</v>
      </c>
      <c r="AS82" s="18" t="str">
        <f t="shared" si="90"/>
        <v>Shore, Alison</v>
      </c>
      <c r="AT82" s="69" t="str">
        <f ca="1">IF(Z82="","",+HLOOKUP(Z82,$E82:$X$98,$AR82,FALSE))</f>
        <v/>
      </c>
      <c r="AU82" s="69" t="str">
        <f ca="1">IF(AA82="","",+HLOOKUP(AA82,$E82:$X$98,$AR82,FALSE))</f>
        <v/>
      </c>
      <c r="AV82" s="156" t="str">
        <f ca="1">IF(AB82="","",+HLOOKUP(AB82,$E82:$X$98,$AR82,FALSE))</f>
        <v/>
      </c>
      <c r="AX82" s="85" t="str">
        <f t="shared" ca="1" si="91"/>
        <v/>
      </c>
      <c r="AY82" s="85" t="str">
        <f t="shared" ca="1" si="61"/>
        <v/>
      </c>
      <c r="AZ82" s="85" t="str">
        <f t="shared" ca="1" si="62"/>
        <v/>
      </c>
      <c r="BA82" s="85" t="str">
        <f t="shared" ca="1" si="63"/>
        <v/>
      </c>
      <c r="BB82" s="85" t="str">
        <f t="shared" ca="1" si="64"/>
        <v/>
      </c>
      <c r="BC82" s="85" t="str">
        <f t="shared" ca="1" si="65"/>
        <v/>
      </c>
      <c r="BD82" s="85" t="str">
        <f t="shared" ca="1" si="66"/>
        <v/>
      </c>
      <c r="BE82" s="85" t="str">
        <f t="shared" ca="1" si="67"/>
        <v/>
      </c>
      <c r="BF82" s="85" t="str">
        <f t="shared" ca="1" si="68"/>
        <v/>
      </c>
      <c r="BG82" s="85" t="str">
        <f t="shared" ca="1" si="69"/>
        <v/>
      </c>
      <c r="BH82" s="85" t="str">
        <f t="shared" ca="1" si="70"/>
        <v/>
      </c>
      <c r="BI82" s="85" t="str">
        <f t="shared" ca="1" si="71"/>
        <v/>
      </c>
      <c r="BJ82" s="85" t="str">
        <f t="shared" ca="1" si="72"/>
        <v/>
      </c>
      <c r="BK82" s="85" t="str">
        <f t="shared" ca="1" si="73"/>
        <v/>
      </c>
      <c r="BL82" s="85" t="str">
        <f t="shared" ca="1" si="74"/>
        <v/>
      </c>
      <c r="BM82" s="85" t="str">
        <f t="shared" ca="1" si="75"/>
        <v/>
      </c>
      <c r="BN82" s="85" t="str">
        <f t="shared" ca="1" si="76"/>
        <v/>
      </c>
      <c r="BO82" s="85" t="str">
        <f t="shared" ca="1" si="77"/>
        <v/>
      </c>
      <c r="BP82" s="85" t="str">
        <f t="shared" ca="1" si="78"/>
        <v/>
      </c>
      <c r="BQ82" s="85"/>
      <c r="BR82" s="85"/>
    </row>
    <row r="83" spans="1:70">
      <c r="A83" t="str">
        <f>+MasterData!F83</f>
        <v>f</v>
      </c>
      <c r="B83" t="str">
        <f>+MasterData!B83</f>
        <v>SinA</v>
      </c>
      <c r="C83" s="140" t="str">
        <f>+MasterData!C83</f>
        <v>Sinnett, Ann</v>
      </c>
      <c r="D83" s="19" t="str">
        <f>+MasterData!P83</f>
        <v>Ann Sinnett</v>
      </c>
      <c r="E83" s="131">
        <f t="shared" ca="1" si="92"/>
        <v>0</v>
      </c>
      <c r="F83" s="47">
        <f t="shared" ca="1" si="92"/>
        <v>0</v>
      </c>
      <c r="G83" s="47">
        <f t="shared" ca="1" si="92"/>
        <v>0</v>
      </c>
      <c r="H83" s="47">
        <f t="shared" ca="1" si="92"/>
        <v>0</v>
      </c>
      <c r="I83" s="47">
        <f t="shared" ca="1" si="92"/>
        <v>0</v>
      </c>
      <c r="J83" s="47">
        <f t="shared" ca="1" si="92"/>
        <v>0</v>
      </c>
      <c r="K83" s="47">
        <f t="shared" ca="1" si="92"/>
        <v>0</v>
      </c>
      <c r="L83" s="47">
        <f t="shared" ca="1" si="92"/>
        <v>0</v>
      </c>
      <c r="M83" s="47">
        <f t="shared" ca="1" si="92"/>
        <v>0</v>
      </c>
      <c r="N83" s="47">
        <f t="shared" ca="1" si="92"/>
        <v>0</v>
      </c>
      <c r="O83" s="47">
        <f t="shared" ca="1" si="93"/>
        <v>0</v>
      </c>
      <c r="P83" s="47">
        <f t="shared" ca="1" si="93"/>
        <v>0</v>
      </c>
      <c r="Q83" s="47">
        <f t="shared" ca="1" si="93"/>
        <v>0</v>
      </c>
      <c r="R83" s="47">
        <f t="shared" ca="1" si="93"/>
        <v>0</v>
      </c>
      <c r="S83" s="47">
        <f t="shared" ca="1" si="93"/>
        <v>0</v>
      </c>
      <c r="T83" s="47">
        <f t="shared" ca="1" si="93"/>
        <v>0</v>
      </c>
      <c r="U83" s="47">
        <f t="shared" ca="1" si="93"/>
        <v>0</v>
      </c>
      <c r="V83" s="47">
        <f t="shared" ca="1" si="93"/>
        <v>0</v>
      </c>
      <c r="W83" s="47">
        <f t="shared" ca="1" si="93"/>
        <v>0</v>
      </c>
      <c r="X83" s="47">
        <f t="shared" ca="1" si="93"/>
        <v>0</v>
      </c>
      <c r="Y83" s="70"/>
      <c r="Z83" s="19" t="str">
        <f t="shared" ca="1" si="79"/>
        <v/>
      </c>
      <c r="AA83" s="18" t="str">
        <f t="shared" ca="1" si="80"/>
        <v/>
      </c>
      <c r="AB83" s="70" t="str">
        <f t="shared" ca="1" si="81"/>
        <v/>
      </c>
      <c r="AC83" s="138">
        <f t="shared" ca="1" si="82"/>
        <v>0</v>
      </c>
      <c r="AD83" s="159">
        <f t="shared" ca="1" si="83"/>
        <v>0</v>
      </c>
      <c r="AE83" s="240">
        <f t="shared" ca="1" si="59"/>
        <v>0</v>
      </c>
      <c r="AF83" s="202">
        <f t="shared" ca="1" si="84"/>
        <v>0</v>
      </c>
      <c r="AG83" s="123"/>
      <c r="AH83" s="109" t="str">
        <f t="shared" ca="1" si="85"/>
        <v>No</v>
      </c>
      <c r="AI83" s="109" t="str">
        <f t="shared" ca="1" si="86"/>
        <v/>
      </c>
      <c r="AJ83" s="110" t="str">
        <f t="shared" ca="1" si="87"/>
        <v/>
      </c>
      <c r="AK83" s="110" t="str">
        <f t="shared" ca="1" si="88"/>
        <v/>
      </c>
      <c r="AL83" s="108" t="str">
        <f t="shared" ca="1" si="58"/>
        <v/>
      </c>
      <c r="AM83" s="108" t="str">
        <f t="shared" ca="1" si="58"/>
        <v/>
      </c>
      <c r="AN83" s="108" t="str">
        <f t="shared" ca="1" si="58"/>
        <v/>
      </c>
      <c r="AO83" s="108" t="str">
        <f t="shared" ca="1" si="89"/>
        <v/>
      </c>
      <c r="AP83" s="108"/>
      <c r="AR83" s="19">
        <f t="shared" si="60"/>
        <v>16</v>
      </c>
      <c r="AS83" s="18" t="str">
        <f t="shared" si="90"/>
        <v>Sinnett, Ann</v>
      </c>
      <c r="AT83" s="69" t="str">
        <f ca="1">IF(Z83="","",+HLOOKUP(Z83,$E83:$X$98,$AR83,FALSE))</f>
        <v/>
      </c>
      <c r="AU83" s="69" t="str">
        <f ca="1">IF(AA83="","",+HLOOKUP(AA83,$E83:$X$98,$AR83,FALSE))</f>
        <v/>
      </c>
      <c r="AV83" s="156" t="str">
        <f ca="1">IF(AB83="","",+HLOOKUP(AB83,$E83:$X$98,$AR83,FALSE))</f>
        <v/>
      </c>
      <c r="AX83" s="85" t="str">
        <f t="shared" ca="1" si="91"/>
        <v/>
      </c>
      <c r="AY83" s="85" t="str">
        <f t="shared" ca="1" si="61"/>
        <v/>
      </c>
      <c r="AZ83" s="85" t="str">
        <f t="shared" ca="1" si="62"/>
        <v/>
      </c>
      <c r="BA83" s="85" t="str">
        <f t="shared" ca="1" si="63"/>
        <v/>
      </c>
      <c r="BB83" s="85" t="str">
        <f t="shared" ca="1" si="64"/>
        <v/>
      </c>
      <c r="BC83" s="85" t="str">
        <f t="shared" ca="1" si="65"/>
        <v/>
      </c>
      <c r="BD83" s="85" t="str">
        <f t="shared" ca="1" si="66"/>
        <v/>
      </c>
      <c r="BE83" s="85" t="str">
        <f t="shared" ca="1" si="67"/>
        <v/>
      </c>
      <c r="BF83" s="85" t="str">
        <f t="shared" ca="1" si="68"/>
        <v/>
      </c>
      <c r="BG83" s="85" t="str">
        <f t="shared" ca="1" si="69"/>
        <v/>
      </c>
      <c r="BH83" s="85" t="str">
        <f t="shared" ca="1" si="70"/>
        <v/>
      </c>
      <c r="BI83" s="85" t="str">
        <f t="shared" ca="1" si="71"/>
        <v/>
      </c>
      <c r="BJ83" s="85" t="str">
        <f t="shared" ca="1" si="72"/>
        <v/>
      </c>
      <c r="BK83" s="85" t="str">
        <f t="shared" ca="1" si="73"/>
        <v/>
      </c>
      <c r="BL83" s="85" t="str">
        <f t="shared" ca="1" si="74"/>
        <v/>
      </c>
      <c r="BM83" s="85" t="str">
        <f t="shared" ca="1" si="75"/>
        <v/>
      </c>
      <c r="BN83" s="85" t="str">
        <f t="shared" ca="1" si="76"/>
        <v/>
      </c>
      <c r="BO83" s="85" t="str">
        <f t="shared" ca="1" si="77"/>
        <v/>
      </c>
      <c r="BP83" s="85" t="str">
        <f t="shared" ca="1" si="78"/>
        <v/>
      </c>
      <c r="BQ83" s="85"/>
      <c r="BR83" s="85"/>
    </row>
    <row r="84" spans="1:70">
      <c r="A84" t="str">
        <f>+MasterData!F84</f>
        <v>f</v>
      </c>
      <c r="B84" t="str">
        <f>+MasterData!B84</f>
        <v>SopA</v>
      </c>
      <c r="C84" s="140" t="str">
        <f>+MasterData!C84</f>
        <v>Soper, Amanda</v>
      </c>
      <c r="D84" s="19" t="str">
        <f>+MasterData!P84</f>
        <v>Amanda Soper</v>
      </c>
      <c r="E84" s="131">
        <f t="shared" ca="1" si="92"/>
        <v>0</v>
      </c>
      <c r="F84" s="47">
        <f t="shared" ca="1" si="92"/>
        <v>0</v>
      </c>
      <c r="G84" s="47">
        <f t="shared" ca="1" si="92"/>
        <v>0</v>
      </c>
      <c r="H84" s="47">
        <f t="shared" ca="1" si="92"/>
        <v>0</v>
      </c>
      <c r="I84" s="47">
        <f t="shared" ca="1" si="92"/>
        <v>0</v>
      </c>
      <c r="J84" s="47">
        <f t="shared" ca="1" si="92"/>
        <v>0</v>
      </c>
      <c r="K84" s="47">
        <f t="shared" ca="1" si="92"/>
        <v>0</v>
      </c>
      <c r="L84" s="47">
        <f t="shared" ca="1" si="92"/>
        <v>0</v>
      </c>
      <c r="M84" s="47">
        <f t="shared" ca="1" si="92"/>
        <v>0</v>
      </c>
      <c r="N84" s="47">
        <f t="shared" ca="1" si="92"/>
        <v>0</v>
      </c>
      <c r="O84" s="47">
        <f t="shared" ca="1" si="93"/>
        <v>0</v>
      </c>
      <c r="P84" s="47">
        <f t="shared" ca="1" si="93"/>
        <v>0</v>
      </c>
      <c r="Q84" s="47">
        <f t="shared" ca="1" si="93"/>
        <v>0</v>
      </c>
      <c r="R84" s="47">
        <f t="shared" ca="1" si="93"/>
        <v>0</v>
      </c>
      <c r="S84" s="47">
        <f t="shared" ca="1" si="93"/>
        <v>0</v>
      </c>
      <c r="T84" s="47">
        <f t="shared" ca="1" si="93"/>
        <v>0</v>
      </c>
      <c r="U84" s="47">
        <f t="shared" ca="1" si="93"/>
        <v>0</v>
      </c>
      <c r="V84" s="47">
        <f t="shared" ca="1" si="93"/>
        <v>0</v>
      </c>
      <c r="W84" s="47">
        <f t="shared" ca="1" si="93"/>
        <v>0</v>
      </c>
      <c r="X84" s="47">
        <f t="shared" ca="1" si="93"/>
        <v>0</v>
      </c>
      <c r="Y84" s="70"/>
      <c r="Z84" s="19" t="str">
        <f t="shared" ca="1" si="79"/>
        <v/>
      </c>
      <c r="AA84" s="18" t="str">
        <f t="shared" ca="1" si="80"/>
        <v/>
      </c>
      <c r="AB84" s="70" t="str">
        <f t="shared" ca="1" si="81"/>
        <v/>
      </c>
      <c r="AC84" s="138">
        <f t="shared" ca="1" si="82"/>
        <v>0</v>
      </c>
      <c r="AD84" s="159">
        <f t="shared" ca="1" si="83"/>
        <v>0</v>
      </c>
      <c r="AE84" s="240">
        <f t="shared" ca="1" si="59"/>
        <v>0</v>
      </c>
      <c r="AF84" s="202">
        <f t="shared" ca="1" si="84"/>
        <v>0</v>
      </c>
      <c r="AG84" s="123"/>
      <c r="AH84" s="109" t="str">
        <f t="shared" ca="1" si="85"/>
        <v>No</v>
      </c>
      <c r="AI84" s="109" t="str">
        <f t="shared" ca="1" si="86"/>
        <v/>
      </c>
      <c r="AJ84" s="110" t="str">
        <f t="shared" ca="1" si="87"/>
        <v/>
      </c>
      <c r="AK84" s="110" t="str">
        <f t="shared" ca="1" si="88"/>
        <v/>
      </c>
      <c r="AL84" s="108" t="str">
        <f t="shared" ca="1" si="58"/>
        <v/>
      </c>
      <c r="AM84" s="108" t="str">
        <f t="shared" ca="1" si="58"/>
        <v/>
      </c>
      <c r="AN84" s="108" t="str">
        <f t="shared" ca="1" si="58"/>
        <v/>
      </c>
      <c r="AO84" s="108" t="str">
        <f t="shared" ca="1" si="89"/>
        <v/>
      </c>
      <c r="AP84" s="108"/>
      <c r="AR84" s="19">
        <f t="shared" si="60"/>
        <v>15</v>
      </c>
      <c r="AS84" s="18" t="str">
        <f t="shared" si="90"/>
        <v>Soper, Amanda</v>
      </c>
      <c r="AT84" s="69" t="str">
        <f ca="1">IF(Z84="","",+HLOOKUP(Z84,$E84:$X$98,$AR84,FALSE))</f>
        <v/>
      </c>
      <c r="AU84" s="69" t="str">
        <f ca="1">IF(AA84="","",+HLOOKUP(AA84,$E84:$X$98,$AR84,FALSE))</f>
        <v/>
      </c>
      <c r="AV84" s="156" t="str">
        <f ca="1">IF(AB84="","",+HLOOKUP(AB84,$E84:$X$98,$AR84,FALSE))</f>
        <v/>
      </c>
      <c r="AX84" s="85" t="str">
        <f t="shared" ca="1" si="91"/>
        <v/>
      </c>
      <c r="AY84" s="85" t="str">
        <f t="shared" ca="1" si="61"/>
        <v/>
      </c>
      <c r="AZ84" s="85" t="str">
        <f t="shared" ca="1" si="62"/>
        <v/>
      </c>
      <c r="BA84" s="85" t="str">
        <f t="shared" ca="1" si="63"/>
        <v/>
      </c>
      <c r="BB84" s="85" t="str">
        <f t="shared" ca="1" si="64"/>
        <v/>
      </c>
      <c r="BC84" s="85" t="str">
        <f t="shared" ca="1" si="65"/>
        <v/>
      </c>
      <c r="BD84" s="85" t="str">
        <f t="shared" ca="1" si="66"/>
        <v/>
      </c>
      <c r="BE84" s="85" t="str">
        <f t="shared" ca="1" si="67"/>
        <v/>
      </c>
      <c r="BF84" s="85" t="str">
        <f t="shared" ca="1" si="68"/>
        <v/>
      </c>
      <c r="BG84" s="85" t="str">
        <f t="shared" ca="1" si="69"/>
        <v/>
      </c>
      <c r="BH84" s="85" t="str">
        <f t="shared" ca="1" si="70"/>
        <v/>
      </c>
      <c r="BI84" s="85" t="str">
        <f t="shared" ca="1" si="71"/>
        <v/>
      </c>
      <c r="BJ84" s="85" t="str">
        <f t="shared" ca="1" si="72"/>
        <v/>
      </c>
      <c r="BK84" s="85" t="str">
        <f t="shared" ca="1" si="73"/>
        <v/>
      </c>
      <c r="BL84" s="85" t="str">
        <f t="shared" ca="1" si="74"/>
        <v/>
      </c>
      <c r="BM84" s="85" t="str">
        <f t="shared" ca="1" si="75"/>
        <v/>
      </c>
      <c r="BN84" s="85" t="str">
        <f t="shared" ca="1" si="76"/>
        <v/>
      </c>
      <c r="BO84" s="85" t="str">
        <f t="shared" ca="1" si="77"/>
        <v/>
      </c>
      <c r="BP84" s="85" t="str">
        <f t="shared" ca="1" si="78"/>
        <v/>
      </c>
      <c r="BQ84" s="85"/>
      <c r="BR84" s="85"/>
    </row>
    <row r="85" spans="1:70">
      <c r="A85" t="str">
        <f>+MasterData!F85</f>
        <v>m</v>
      </c>
      <c r="B85" s="113" t="str">
        <f>+MasterData!B85</f>
        <v>SutR</v>
      </c>
      <c r="C85" s="141" t="str">
        <f>+MasterData!C85</f>
        <v>Sutor, Richard</v>
      </c>
      <c r="D85" s="19" t="str">
        <f>+MasterData!P85</f>
        <v>Richard Sutor</v>
      </c>
      <c r="E85" s="132">
        <f t="shared" ca="1" si="92"/>
        <v>0</v>
      </c>
      <c r="F85" s="114">
        <f t="shared" ca="1" si="92"/>
        <v>0</v>
      </c>
      <c r="G85" s="114">
        <f t="shared" ca="1" si="92"/>
        <v>0</v>
      </c>
      <c r="H85" s="114">
        <f t="shared" ca="1" si="92"/>
        <v>0</v>
      </c>
      <c r="I85" s="114">
        <f t="shared" ca="1" si="92"/>
        <v>0</v>
      </c>
      <c r="J85" s="114">
        <f t="shared" ca="1" si="92"/>
        <v>0</v>
      </c>
      <c r="K85" s="114">
        <f t="shared" ca="1" si="92"/>
        <v>0</v>
      </c>
      <c r="L85" s="114">
        <f t="shared" ca="1" si="92"/>
        <v>0</v>
      </c>
      <c r="M85" s="114">
        <f t="shared" ca="1" si="92"/>
        <v>0</v>
      </c>
      <c r="N85" s="114">
        <f t="shared" ca="1" si="92"/>
        <v>0</v>
      </c>
      <c r="O85" s="114">
        <f t="shared" ca="1" si="93"/>
        <v>0</v>
      </c>
      <c r="P85" s="114">
        <f t="shared" ca="1" si="93"/>
        <v>0</v>
      </c>
      <c r="Q85" s="114">
        <f t="shared" ca="1" si="93"/>
        <v>0</v>
      </c>
      <c r="R85" s="114">
        <f t="shared" ca="1" si="93"/>
        <v>0</v>
      </c>
      <c r="S85" s="114">
        <f t="shared" ca="1" si="93"/>
        <v>0</v>
      </c>
      <c r="T85" s="114">
        <f t="shared" ca="1" si="93"/>
        <v>0</v>
      </c>
      <c r="U85" s="114">
        <f t="shared" ca="1" si="93"/>
        <v>0</v>
      </c>
      <c r="V85" s="114">
        <f t="shared" ca="1" si="93"/>
        <v>0</v>
      </c>
      <c r="W85" s="114">
        <f t="shared" ca="1" si="93"/>
        <v>0</v>
      </c>
      <c r="X85" s="114">
        <f t="shared" ca="1" si="93"/>
        <v>0</v>
      </c>
      <c r="Y85" s="230"/>
      <c r="Z85" s="231" t="str">
        <f t="shared" ca="1" si="79"/>
        <v/>
      </c>
      <c r="AA85" s="113" t="str">
        <f t="shared" ca="1" si="80"/>
        <v/>
      </c>
      <c r="AB85" s="230" t="str">
        <f t="shared" ca="1" si="81"/>
        <v/>
      </c>
      <c r="AC85" s="233">
        <f t="shared" ca="1" si="82"/>
        <v>0</v>
      </c>
      <c r="AD85" s="160">
        <f t="shared" ca="1" si="83"/>
        <v>0</v>
      </c>
      <c r="AE85" s="241">
        <f t="shared" ca="1" si="59"/>
        <v>0</v>
      </c>
      <c r="AF85" s="203">
        <f t="shared" ca="1" si="84"/>
        <v>0</v>
      </c>
      <c r="AG85" s="96"/>
      <c r="AH85" s="115" t="str">
        <f t="shared" ca="1" si="85"/>
        <v>No</v>
      </c>
      <c r="AI85" s="115" t="str">
        <f t="shared" ca="1" si="86"/>
        <v/>
      </c>
      <c r="AJ85" s="116" t="str">
        <f t="shared" ca="1" si="87"/>
        <v/>
      </c>
      <c r="AK85" s="116" t="str">
        <f t="shared" ca="1" si="88"/>
        <v/>
      </c>
      <c r="AL85" s="118" t="str">
        <f t="shared" ca="1" si="58"/>
        <v/>
      </c>
      <c r="AM85" s="118" t="str">
        <f t="shared" ca="1" si="58"/>
        <v/>
      </c>
      <c r="AN85" s="118" t="str">
        <f t="shared" ca="1" si="58"/>
        <v/>
      </c>
      <c r="AO85" s="118" t="str">
        <f t="shared" ca="1" si="89"/>
        <v/>
      </c>
      <c r="AP85" s="108"/>
      <c r="AR85" s="19">
        <f t="shared" si="60"/>
        <v>14</v>
      </c>
      <c r="AS85" s="18" t="str">
        <f t="shared" si="90"/>
        <v>Sutor, Richard</v>
      </c>
      <c r="AT85" s="69" t="str">
        <f ca="1">IF(Z85="","",+HLOOKUP(Z85,$E85:$X$98,$AR85,FALSE))</f>
        <v/>
      </c>
      <c r="AU85" s="69" t="str">
        <f ca="1">IF(AA85="","",+HLOOKUP(AA85,$E85:$X$98,$AR85,FALSE))</f>
        <v/>
      </c>
      <c r="AV85" s="156" t="str">
        <f ca="1">IF(AB85="","",+HLOOKUP(AB85,$E85:$X$98,$AR85,FALSE))</f>
        <v/>
      </c>
      <c r="AX85" s="85" t="str">
        <f t="shared" ca="1" si="91"/>
        <v/>
      </c>
      <c r="AY85" s="85" t="str">
        <f t="shared" ca="1" si="61"/>
        <v/>
      </c>
      <c r="AZ85" s="85" t="str">
        <f t="shared" ca="1" si="62"/>
        <v/>
      </c>
      <c r="BA85" s="85" t="str">
        <f t="shared" ca="1" si="63"/>
        <v/>
      </c>
      <c r="BB85" s="85" t="str">
        <f t="shared" ca="1" si="64"/>
        <v/>
      </c>
      <c r="BC85" s="85" t="str">
        <f t="shared" ca="1" si="65"/>
        <v/>
      </c>
      <c r="BD85" s="85" t="str">
        <f t="shared" ca="1" si="66"/>
        <v/>
      </c>
      <c r="BE85" s="85" t="str">
        <f t="shared" ca="1" si="67"/>
        <v/>
      </c>
      <c r="BF85" s="85" t="str">
        <f t="shared" ca="1" si="68"/>
        <v/>
      </c>
      <c r="BG85" s="85" t="str">
        <f t="shared" ca="1" si="69"/>
        <v/>
      </c>
      <c r="BH85" s="85" t="str">
        <f t="shared" ca="1" si="70"/>
        <v/>
      </c>
      <c r="BI85" s="85" t="str">
        <f t="shared" ca="1" si="71"/>
        <v/>
      </c>
      <c r="BJ85" s="85" t="str">
        <f t="shared" ca="1" si="72"/>
        <v/>
      </c>
      <c r="BK85" s="85" t="str">
        <f t="shared" ca="1" si="73"/>
        <v/>
      </c>
      <c r="BL85" s="85" t="str">
        <f t="shared" ca="1" si="74"/>
        <v/>
      </c>
      <c r="BM85" s="85" t="str">
        <f t="shared" ca="1" si="75"/>
        <v/>
      </c>
      <c r="BN85" s="85" t="str">
        <f t="shared" ca="1" si="76"/>
        <v/>
      </c>
      <c r="BO85" s="85" t="str">
        <f t="shared" ca="1" si="77"/>
        <v/>
      </c>
      <c r="BP85" s="85" t="str">
        <f t="shared" ca="1" si="78"/>
        <v/>
      </c>
      <c r="BQ85" s="85"/>
      <c r="BR85" s="85"/>
    </row>
    <row r="86" spans="1:70">
      <c r="A86" t="str">
        <f>+MasterData!F86</f>
        <v>m</v>
      </c>
      <c r="B86" t="str">
        <f>+MasterData!B86</f>
        <v>SwaT</v>
      </c>
      <c r="C86" s="140" t="str">
        <f>+MasterData!C86</f>
        <v>Swainson, Tim</v>
      </c>
      <c r="D86" s="19" t="str">
        <f>+MasterData!P86</f>
        <v>Tim Swainson</v>
      </c>
      <c r="E86" s="131">
        <f t="shared" ca="1" si="92"/>
        <v>0</v>
      </c>
      <c r="F86" s="47">
        <f t="shared" ca="1" si="92"/>
        <v>0</v>
      </c>
      <c r="G86" s="47">
        <f t="shared" ca="1" si="92"/>
        <v>0</v>
      </c>
      <c r="H86" s="47">
        <f t="shared" ca="1" si="92"/>
        <v>0</v>
      </c>
      <c r="I86" s="47">
        <f t="shared" ca="1" si="92"/>
        <v>0</v>
      </c>
      <c r="J86" s="47">
        <f t="shared" ca="1" si="92"/>
        <v>0</v>
      </c>
      <c r="K86" s="47">
        <f t="shared" ca="1" si="92"/>
        <v>0</v>
      </c>
      <c r="L86" s="47">
        <f t="shared" ca="1" si="92"/>
        <v>0</v>
      </c>
      <c r="M86" s="47">
        <f t="shared" ca="1" si="92"/>
        <v>0</v>
      </c>
      <c r="N86" s="47">
        <f t="shared" ca="1" si="92"/>
        <v>0</v>
      </c>
      <c r="O86" s="47">
        <f t="shared" ca="1" si="93"/>
        <v>0</v>
      </c>
      <c r="P86" s="47">
        <f t="shared" ca="1" si="93"/>
        <v>0</v>
      </c>
      <c r="Q86" s="47">
        <f t="shared" ca="1" si="93"/>
        <v>0</v>
      </c>
      <c r="R86" s="47">
        <f t="shared" ca="1" si="93"/>
        <v>0</v>
      </c>
      <c r="S86" s="47">
        <f t="shared" ca="1" si="93"/>
        <v>0</v>
      </c>
      <c r="T86" s="47">
        <f t="shared" ca="1" si="93"/>
        <v>0</v>
      </c>
      <c r="U86" s="47">
        <f t="shared" ca="1" si="93"/>
        <v>0</v>
      </c>
      <c r="V86" s="47">
        <f t="shared" ca="1" si="93"/>
        <v>0</v>
      </c>
      <c r="W86" s="47">
        <f t="shared" ca="1" si="93"/>
        <v>0</v>
      </c>
      <c r="X86" s="47">
        <f t="shared" ca="1" si="93"/>
        <v>0</v>
      </c>
      <c r="Y86" s="70"/>
      <c r="Z86" s="19" t="str">
        <f t="shared" ca="1" si="79"/>
        <v/>
      </c>
      <c r="AA86" s="18" t="str">
        <f t="shared" ca="1" si="80"/>
        <v/>
      </c>
      <c r="AB86" s="70" t="str">
        <f t="shared" ca="1" si="81"/>
        <v/>
      </c>
      <c r="AC86" s="138">
        <f t="shared" ca="1" si="82"/>
        <v>0</v>
      </c>
      <c r="AD86" s="159">
        <f t="shared" ca="1" si="83"/>
        <v>0</v>
      </c>
      <c r="AE86" s="240">
        <f t="shared" ca="1" si="59"/>
        <v>0</v>
      </c>
      <c r="AF86" s="202">
        <f t="shared" ca="1" si="84"/>
        <v>0</v>
      </c>
      <c r="AG86" s="123"/>
      <c r="AH86" s="109" t="str">
        <f t="shared" ca="1" si="85"/>
        <v>No</v>
      </c>
      <c r="AI86" s="109" t="str">
        <f t="shared" ca="1" si="86"/>
        <v/>
      </c>
      <c r="AJ86" s="110" t="str">
        <f t="shared" ca="1" si="87"/>
        <v/>
      </c>
      <c r="AK86" s="110" t="str">
        <f t="shared" ca="1" si="88"/>
        <v/>
      </c>
      <c r="AL86" s="108" t="str">
        <f t="shared" ca="1" si="58"/>
        <v/>
      </c>
      <c r="AM86" s="108" t="str">
        <f t="shared" ca="1" si="58"/>
        <v/>
      </c>
      <c r="AN86" s="108" t="str">
        <f t="shared" ca="1" si="58"/>
        <v/>
      </c>
      <c r="AO86" s="108" t="str">
        <f t="shared" ca="1" si="89"/>
        <v/>
      </c>
      <c r="AP86" s="108"/>
      <c r="AR86" s="19">
        <f t="shared" si="60"/>
        <v>13</v>
      </c>
      <c r="AS86" s="18" t="str">
        <f t="shared" si="90"/>
        <v>Swainson, Tim</v>
      </c>
      <c r="AT86" s="69" t="str">
        <f ca="1">IF(Z86="","",+HLOOKUP(Z86,$E86:$X$98,$AR86,FALSE))</f>
        <v/>
      </c>
      <c r="AU86" s="69" t="str">
        <f ca="1">IF(AA86="","",+HLOOKUP(AA86,$E86:$X$98,$AR86,FALSE))</f>
        <v/>
      </c>
      <c r="AV86" s="156" t="str">
        <f ca="1">IF(AB86="","",+HLOOKUP(AB86,$E86:$X$98,$AR86,FALSE))</f>
        <v/>
      </c>
      <c r="AX86" s="85" t="str">
        <f t="shared" ca="1" si="91"/>
        <v/>
      </c>
      <c r="AY86" s="85" t="str">
        <f t="shared" ca="1" si="61"/>
        <v/>
      </c>
      <c r="AZ86" s="85" t="str">
        <f t="shared" ca="1" si="62"/>
        <v/>
      </c>
      <c r="BA86" s="85" t="str">
        <f t="shared" ca="1" si="63"/>
        <v/>
      </c>
      <c r="BB86" s="85" t="str">
        <f t="shared" ca="1" si="64"/>
        <v/>
      </c>
      <c r="BC86" s="85" t="str">
        <f t="shared" ca="1" si="65"/>
        <v/>
      </c>
      <c r="BD86" s="85" t="str">
        <f t="shared" ca="1" si="66"/>
        <v/>
      </c>
      <c r="BE86" s="85" t="str">
        <f t="shared" ca="1" si="67"/>
        <v/>
      </c>
      <c r="BF86" s="85" t="str">
        <f t="shared" ca="1" si="68"/>
        <v/>
      </c>
      <c r="BG86" s="85" t="str">
        <f t="shared" ca="1" si="69"/>
        <v/>
      </c>
      <c r="BH86" s="85" t="str">
        <f t="shared" ca="1" si="70"/>
        <v/>
      </c>
      <c r="BI86" s="85" t="str">
        <f t="shared" ca="1" si="71"/>
        <v/>
      </c>
      <c r="BJ86" s="85" t="str">
        <f t="shared" ca="1" si="72"/>
        <v/>
      </c>
      <c r="BK86" s="85" t="str">
        <f t="shared" ca="1" si="73"/>
        <v/>
      </c>
      <c r="BL86" s="85" t="str">
        <f t="shared" ca="1" si="74"/>
        <v/>
      </c>
      <c r="BM86" s="85" t="str">
        <f t="shared" ca="1" si="75"/>
        <v/>
      </c>
      <c r="BN86" s="85" t="str">
        <f t="shared" ca="1" si="76"/>
        <v/>
      </c>
      <c r="BO86" s="85" t="str">
        <f t="shared" ca="1" si="77"/>
        <v/>
      </c>
      <c r="BP86" s="85" t="str">
        <f t="shared" ca="1" si="78"/>
        <v/>
      </c>
      <c r="BQ86" s="85"/>
      <c r="BR86" s="85"/>
    </row>
    <row r="87" spans="1:70">
      <c r="A87" t="str">
        <f>+MasterData!F87</f>
        <v>m</v>
      </c>
      <c r="B87" t="str">
        <f>+MasterData!B87</f>
        <v>SykM</v>
      </c>
      <c r="C87" s="140" t="str">
        <f>+MasterData!C87</f>
        <v>Sykes, Mark</v>
      </c>
      <c r="D87" s="19" t="str">
        <f>+MasterData!P87</f>
        <v>Mark Sykes</v>
      </c>
      <c r="E87" s="131">
        <f t="shared" ca="1" si="92"/>
        <v>0</v>
      </c>
      <c r="F87" s="47">
        <f t="shared" ca="1" si="92"/>
        <v>0</v>
      </c>
      <c r="G87" s="47">
        <f t="shared" ca="1" si="92"/>
        <v>0</v>
      </c>
      <c r="H87" s="47">
        <f t="shared" ca="1" si="92"/>
        <v>0</v>
      </c>
      <c r="I87" s="47">
        <f t="shared" ca="1" si="92"/>
        <v>0</v>
      </c>
      <c r="J87" s="47">
        <f t="shared" ca="1" si="92"/>
        <v>0</v>
      </c>
      <c r="K87" s="47">
        <f t="shared" ca="1" si="92"/>
        <v>0</v>
      </c>
      <c r="L87" s="47">
        <f t="shared" ca="1" si="92"/>
        <v>0</v>
      </c>
      <c r="M87" s="47">
        <f t="shared" ca="1" si="92"/>
        <v>0</v>
      </c>
      <c r="N87" s="47">
        <f t="shared" ca="1" si="92"/>
        <v>0</v>
      </c>
      <c r="O87" s="47">
        <f t="shared" ca="1" si="93"/>
        <v>0</v>
      </c>
      <c r="P87" s="47">
        <f t="shared" ca="1" si="93"/>
        <v>0</v>
      </c>
      <c r="Q87" s="47">
        <f t="shared" ca="1" si="93"/>
        <v>0</v>
      </c>
      <c r="R87" s="47">
        <f t="shared" ca="1" si="93"/>
        <v>0</v>
      </c>
      <c r="S87" s="47">
        <f t="shared" ca="1" si="93"/>
        <v>0</v>
      </c>
      <c r="T87" s="47">
        <f t="shared" ca="1" si="93"/>
        <v>0</v>
      </c>
      <c r="U87" s="47">
        <f t="shared" ca="1" si="93"/>
        <v>0</v>
      </c>
      <c r="V87" s="47">
        <f t="shared" ca="1" si="93"/>
        <v>0</v>
      </c>
      <c r="W87" s="47">
        <f t="shared" ca="1" si="93"/>
        <v>0</v>
      </c>
      <c r="X87" s="47">
        <f t="shared" ca="1" si="93"/>
        <v>0</v>
      </c>
      <c r="Y87" s="70"/>
      <c r="Z87" s="19" t="str">
        <f t="shared" ca="1" si="79"/>
        <v/>
      </c>
      <c r="AA87" s="18" t="str">
        <f t="shared" ca="1" si="80"/>
        <v/>
      </c>
      <c r="AB87" s="70" t="str">
        <f t="shared" ca="1" si="81"/>
        <v/>
      </c>
      <c r="AC87" s="138">
        <f t="shared" ca="1" si="82"/>
        <v>0</v>
      </c>
      <c r="AD87" s="159">
        <f t="shared" ca="1" si="83"/>
        <v>0</v>
      </c>
      <c r="AE87" s="240">
        <f t="shared" ca="1" si="59"/>
        <v>0</v>
      </c>
      <c r="AF87" s="202">
        <f t="shared" ca="1" si="84"/>
        <v>0</v>
      </c>
      <c r="AG87" s="123"/>
      <c r="AH87" s="109" t="str">
        <f t="shared" ca="1" si="85"/>
        <v>No</v>
      </c>
      <c r="AI87" s="109" t="str">
        <f t="shared" ca="1" si="86"/>
        <v/>
      </c>
      <c r="AJ87" s="110" t="str">
        <f t="shared" ca="1" si="87"/>
        <v/>
      </c>
      <c r="AK87" s="110" t="str">
        <f t="shared" ca="1" si="88"/>
        <v/>
      </c>
      <c r="AL87" s="108" t="str">
        <f t="shared" ca="1" si="58"/>
        <v/>
      </c>
      <c r="AM87" s="108" t="str">
        <f t="shared" ca="1" si="58"/>
        <v/>
      </c>
      <c r="AN87" s="108" t="str">
        <f t="shared" ca="1" si="58"/>
        <v/>
      </c>
      <c r="AO87" s="108" t="str">
        <f t="shared" ca="1" si="89"/>
        <v/>
      </c>
      <c r="AP87" s="108"/>
      <c r="AR87" s="19">
        <f t="shared" si="60"/>
        <v>12</v>
      </c>
      <c r="AS87" s="18" t="str">
        <f t="shared" si="90"/>
        <v>Sykes, Mark</v>
      </c>
      <c r="AT87" s="69" t="str">
        <f ca="1">IF(Z87="","",+HLOOKUP(Z87,$E87:$X$98,$AR87,FALSE))</f>
        <v/>
      </c>
      <c r="AU87" s="69" t="str">
        <f ca="1">IF(AA87="","",+HLOOKUP(AA87,$E87:$X$98,$AR87,FALSE))</f>
        <v/>
      </c>
      <c r="AV87" s="156" t="str">
        <f ca="1">IF(AB87="","",+HLOOKUP(AB87,$E87:$X$98,$AR87,FALSE))</f>
        <v/>
      </c>
      <c r="AX87" s="85" t="str">
        <f t="shared" ca="1" si="91"/>
        <v/>
      </c>
      <c r="AY87" s="85" t="str">
        <f t="shared" ca="1" si="61"/>
        <v/>
      </c>
      <c r="AZ87" s="85" t="str">
        <f t="shared" ca="1" si="62"/>
        <v/>
      </c>
      <c r="BA87" s="85" t="str">
        <f t="shared" ca="1" si="63"/>
        <v/>
      </c>
      <c r="BB87" s="85" t="str">
        <f t="shared" ca="1" si="64"/>
        <v/>
      </c>
      <c r="BC87" s="85" t="str">
        <f t="shared" ca="1" si="65"/>
        <v/>
      </c>
      <c r="BD87" s="85" t="str">
        <f t="shared" ca="1" si="66"/>
        <v/>
      </c>
      <c r="BE87" s="85" t="str">
        <f t="shared" ca="1" si="67"/>
        <v/>
      </c>
      <c r="BF87" s="85" t="str">
        <f t="shared" ca="1" si="68"/>
        <v/>
      </c>
      <c r="BG87" s="85" t="str">
        <f t="shared" ca="1" si="69"/>
        <v/>
      </c>
      <c r="BH87" s="85" t="str">
        <f t="shared" ca="1" si="70"/>
        <v/>
      </c>
      <c r="BI87" s="85" t="str">
        <f t="shared" ca="1" si="71"/>
        <v/>
      </c>
      <c r="BJ87" s="85" t="str">
        <f t="shared" ca="1" si="72"/>
        <v/>
      </c>
      <c r="BK87" s="85" t="str">
        <f t="shared" ca="1" si="73"/>
        <v/>
      </c>
      <c r="BL87" s="85" t="str">
        <f t="shared" ca="1" si="74"/>
        <v/>
      </c>
      <c r="BM87" s="85" t="str">
        <f t="shared" ca="1" si="75"/>
        <v/>
      </c>
      <c r="BN87" s="85" t="str">
        <f t="shared" ca="1" si="76"/>
        <v/>
      </c>
      <c r="BO87" s="85" t="str">
        <f t="shared" ca="1" si="77"/>
        <v/>
      </c>
      <c r="BP87" s="85" t="str">
        <f t="shared" ca="1" si="78"/>
        <v/>
      </c>
      <c r="BQ87" s="85"/>
      <c r="BR87" s="85"/>
    </row>
    <row r="88" spans="1:70">
      <c r="A88" t="str">
        <f>+MasterData!F88</f>
        <v>m</v>
      </c>
      <c r="B88" s="113" t="str">
        <f>+MasterData!B88</f>
        <v>ThoA</v>
      </c>
      <c r="C88" s="141" t="str">
        <f>+MasterData!C88</f>
        <v>Thomas, Alan</v>
      </c>
      <c r="D88" s="19" t="str">
        <f>+MasterData!P88</f>
        <v>Alan Thomas</v>
      </c>
      <c r="E88" s="132">
        <f t="shared" ca="1" si="92"/>
        <v>0</v>
      </c>
      <c r="F88" s="114">
        <f t="shared" ca="1" si="92"/>
        <v>0</v>
      </c>
      <c r="G88" s="114">
        <f t="shared" ca="1" si="92"/>
        <v>0</v>
      </c>
      <c r="H88" s="114">
        <f t="shared" ca="1" si="92"/>
        <v>0</v>
      </c>
      <c r="I88" s="114">
        <f t="shared" ca="1" si="92"/>
        <v>0</v>
      </c>
      <c r="J88" s="114">
        <f t="shared" ca="1" si="92"/>
        <v>0</v>
      </c>
      <c r="K88" s="114">
        <f t="shared" ca="1" si="92"/>
        <v>0</v>
      </c>
      <c r="L88" s="114">
        <f t="shared" ca="1" si="92"/>
        <v>0</v>
      </c>
      <c r="M88" s="114">
        <f t="shared" ca="1" si="92"/>
        <v>0</v>
      </c>
      <c r="N88" s="114">
        <f t="shared" ca="1" si="92"/>
        <v>0</v>
      </c>
      <c r="O88" s="114">
        <f t="shared" ca="1" si="93"/>
        <v>0</v>
      </c>
      <c r="P88" s="114">
        <f t="shared" ca="1" si="93"/>
        <v>0</v>
      </c>
      <c r="Q88" s="114">
        <f t="shared" ca="1" si="93"/>
        <v>0</v>
      </c>
      <c r="R88" s="114">
        <f t="shared" ca="1" si="93"/>
        <v>0</v>
      </c>
      <c r="S88" s="114">
        <f t="shared" ca="1" si="93"/>
        <v>0</v>
      </c>
      <c r="T88" s="114">
        <f t="shared" ca="1" si="93"/>
        <v>0</v>
      </c>
      <c r="U88" s="114">
        <f t="shared" ca="1" si="93"/>
        <v>0</v>
      </c>
      <c r="V88" s="114">
        <f t="shared" ca="1" si="93"/>
        <v>0</v>
      </c>
      <c r="W88" s="114">
        <f t="shared" ca="1" si="93"/>
        <v>0</v>
      </c>
      <c r="X88" s="114">
        <f t="shared" ca="1" si="93"/>
        <v>0</v>
      </c>
      <c r="Y88" s="230"/>
      <c r="Z88" s="231" t="str">
        <f t="shared" ca="1" si="79"/>
        <v/>
      </c>
      <c r="AA88" s="113" t="str">
        <f t="shared" ca="1" si="80"/>
        <v/>
      </c>
      <c r="AB88" s="230" t="str">
        <f t="shared" ca="1" si="81"/>
        <v/>
      </c>
      <c r="AC88" s="233">
        <f t="shared" ca="1" si="82"/>
        <v>0</v>
      </c>
      <c r="AD88" s="160">
        <f t="shared" ca="1" si="83"/>
        <v>0</v>
      </c>
      <c r="AE88" s="241">
        <f t="shared" ca="1" si="59"/>
        <v>0</v>
      </c>
      <c r="AF88" s="203">
        <f t="shared" ca="1" si="84"/>
        <v>0</v>
      </c>
      <c r="AG88" s="96"/>
      <c r="AH88" s="115" t="str">
        <f t="shared" ca="1" si="85"/>
        <v>No</v>
      </c>
      <c r="AI88" s="115" t="str">
        <f t="shared" ca="1" si="86"/>
        <v/>
      </c>
      <c r="AJ88" s="116" t="str">
        <f t="shared" ca="1" si="87"/>
        <v/>
      </c>
      <c r="AK88" s="116" t="str">
        <f t="shared" ca="1" si="88"/>
        <v/>
      </c>
      <c r="AL88" s="118" t="str">
        <f t="shared" ca="1" si="58"/>
        <v/>
      </c>
      <c r="AM88" s="118" t="str">
        <f t="shared" ca="1" si="58"/>
        <v/>
      </c>
      <c r="AN88" s="118" t="str">
        <f t="shared" ca="1" si="58"/>
        <v/>
      </c>
      <c r="AO88" s="118" t="str">
        <f t="shared" ca="1" si="89"/>
        <v/>
      </c>
      <c r="AP88" s="108"/>
      <c r="AR88" s="19">
        <f t="shared" si="60"/>
        <v>11</v>
      </c>
      <c r="AS88" s="18" t="str">
        <f t="shared" si="90"/>
        <v>Thomas, Alan</v>
      </c>
      <c r="AT88" s="69" t="str">
        <f ca="1">IF(Z88="","",+HLOOKUP(Z88,$E88:$X$98,$AR88,FALSE))</f>
        <v/>
      </c>
      <c r="AU88" s="69" t="str">
        <f ca="1">IF(AA88="","",+HLOOKUP(AA88,$E88:$X$98,$AR88,FALSE))</f>
        <v/>
      </c>
      <c r="AV88" s="156" t="str">
        <f ca="1">IF(AB88="","",+HLOOKUP(AB88,$E88:$X$98,$AR88,FALSE))</f>
        <v/>
      </c>
      <c r="AX88" s="85" t="str">
        <f t="shared" ca="1" si="91"/>
        <v/>
      </c>
      <c r="AY88" s="85" t="str">
        <f t="shared" ca="1" si="61"/>
        <v/>
      </c>
      <c r="AZ88" s="85" t="str">
        <f t="shared" ca="1" si="62"/>
        <v/>
      </c>
      <c r="BA88" s="85" t="str">
        <f t="shared" ca="1" si="63"/>
        <v/>
      </c>
      <c r="BB88" s="85" t="str">
        <f t="shared" ca="1" si="64"/>
        <v/>
      </c>
      <c r="BC88" s="85" t="str">
        <f t="shared" ca="1" si="65"/>
        <v/>
      </c>
      <c r="BD88" s="85" t="str">
        <f t="shared" ca="1" si="66"/>
        <v/>
      </c>
      <c r="BE88" s="85" t="str">
        <f t="shared" ca="1" si="67"/>
        <v/>
      </c>
      <c r="BF88" s="85" t="str">
        <f t="shared" ca="1" si="68"/>
        <v/>
      </c>
      <c r="BG88" s="85" t="str">
        <f t="shared" ca="1" si="69"/>
        <v/>
      </c>
      <c r="BH88" s="85" t="str">
        <f t="shared" ca="1" si="70"/>
        <v/>
      </c>
      <c r="BI88" s="85" t="str">
        <f t="shared" ca="1" si="71"/>
        <v/>
      </c>
      <c r="BJ88" s="85" t="str">
        <f t="shared" ca="1" si="72"/>
        <v/>
      </c>
      <c r="BK88" s="85" t="str">
        <f t="shared" ca="1" si="73"/>
        <v/>
      </c>
      <c r="BL88" s="85" t="str">
        <f t="shared" ca="1" si="74"/>
        <v/>
      </c>
      <c r="BM88" s="85" t="str">
        <f t="shared" ca="1" si="75"/>
        <v/>
      </c>
      <c r="BN88" s="85" t="str">
        <f t="shared" ca="1" si="76"/>
        <v/>
      </c>
      <c r="BO88" s="85" t="str">
        <f t="shared" ca="1" si="77"/>
        <v/>
      </c>
      <c r="BP88" s="85" t="str">
        <f t="shared" ca="1" si="78"/>
        <v/>
      </c>
      <c r="BQ88" s="85"/>
      <c r="BR88" s="85"/>
    </row>
    <row r="89" spans="1:70">
      <c r="A89" t="str">
        <f>+MasterData!F89</f>
        <v>m</v>
      </c>
      <c r="B89" t="str">
        <f>+MasterData!B89</f>
        <v>TitC</v>
      </c>
      <c r="C89" s="140" t="str">
        <f>+MasterData!C89</f>
        <v>Titshall, Colin</v>
      </c>
      <c r="D89" s="19" t="str">
        <f>+MasterData!P89</f>
        <v>Colin Titshall</v>
      </c>
      <c r="E89" s="131">
        <f t="shared" ca="1" si="92"/>
        <v>0</v>
      </c>
      <c r="F89" s="47">
        <f t="shared" ca="1" si="92"/>
        <v>0</v>
      </c>
      <c r="G89" s="47">
        <f t="shared" ca="1" si="92"/>
        <v>0</v>
      </c>
      <c r="H89" s="47">
        <f t="shared" ca="1" si="92"/>
        <v>0</v>
      </c>
      <c r="I89" s="47">
        <f t="shared" ca="1" si="92"/>
        <v>0</v>
      </c>
      <c r="J89" s="47">
        <f t="shared" ca="1" si="92"/>
        <v>0</v>
      </c>
      <c r="K89" s="47">
        <f t="shared" ca="1" si="92"/>
        <v>0</v>
      </c>
      <c r="L89" s="47">
        <f t="shared" ca="1" si="92"/>
        <v>0</v>
      </c>
      <c r="M89" s="47">
        <f t="shared" ca="1" si="92"/>
        <v>0</v>
      </c>
      <c r="N89" s="47">
        <f t="shared" ca="1" si="92"/>
        <v>0</v>
      </c>
      <c r="O89" s="47">
        <f t="shared" ca="1" si="93"/>
        <v>0</v>
      </c>
      <c r="P89" s="47">
        <f t="shared" ca="1" si="93"/>
        <v>0</v>
      </c>
      <c r="Q89" s="47">
        <f t="shared" ca="1" si="93"/>
        <v>0</v>
      </c>
      <c r="R89" s="47">
        <f t="shared" ca="1" si="93"/>
        <v>0</v>
      </c>
      <c r="S89" s="47">
        <f t="shared" ca="1" si="93"/>
        <v>0</v>
      </c>
      <c r="T89" s="47">
        <f t="shared" ca="1" si="93"/>
        <v>0</v>
      </c>
      <c r="U89" s="47">
        <f t="shared" ca="1" si="93"/>
        <v>0</v>
      </c>
      <c r="V89" s="47">
        <f t="shared" ca="1" si="93"/>
        <v>0</v>
      </c>
      <c r="W89" s="47">
        <f t="shared" ca="1" si="93"/>
        <v>0</v>
      </c>
      <c r="X89" s="47">
        <f t="shared" ca="1" si="93"/>
        <v>0</v>
      </c>
      <c r="Y89" s="70"/>
      <c r="Z89" s="19" t="str">
        <f t="shared" ca="1" si="79"/>
        <v/>
      </c>
      <c r="AA89" s="18" t="str">
        <f t="shared" ca="1" si="80"/>
        <v/>
      </c>
      <c r="AB89" s="70" t="str">
        <f t="shared" ca="1" si="81"/>
        <v/>
      </c>
      <c r="AC89" s="138">
        <f t="shared" ca="1" si="82"/>
        <v>0</v>
      </c>
      <c r="AD89" s="159">
        <f t="shared" ca="1" si="83"/>
        <v>0</v>
      </c>
      <c r="AE89" s="240">
        <f t="shared" ca="1" si="59"/>
        <v>0</v>
      </c>
      <c r="AF89" s="202">
        <f t="shared" ca="1" si="84"/>
        <v>0</v>
      </c>
      <c r="AG89" s="123"/>
      <c r="AH89" s="109" t="str">
        <f t="shared" ca="1" si="85"/>
        <v>No</v>
      </c>
      <c r="AI89" s="109" t="str">
        <f t="shared" ca="1" si="86"/>
        <v/>
      </c>
      <c r="AJ89" s="110" t="str">
        <f t="shared" ca="1" si="87"/>
        <v/>
      </c>
      <c r="AK89" s="110" t="str">
        <f t="shared" ca="1" si="88"/>
        <v/>
      </c>
      <c r="AL89" s="108" t="str">
        <f t="shared" ca="1" si="58"/>
        <v/>
      </c>
      <c r="AM89" s="108" t="str">
        <f t="shared" ca="1" si="58"/>
        <v/>
      </c>
      <c r="AN89" s="108" t="str">
        <f t="shared" ca="1" si="58"/>
        <v/>
      </c>
      <c r="AO89" s="108" t="str">
        <f t="shared" ca="1" si="89"/>
        <v/>
      </c>
      <c r="AP89" s="108"/>
      <c r="AR89" s="19">
        <f t="shared" si="60"/>
        <v>10</v>
      </c>
      <c r="AS89" s="18" t="str">
        <f t="shared" si="90"/>
        <v>Titshall, Colin</v>
      </c>
      <c r="AT89" s="69" t="str">
        <f ca="1">IF(Z89="","",+HLOOKUP(Z89,$E89:$X$98,$AR89,FALSE))</f>
        <v/>
      </c>
      <c r="AU89" s="69" t="str">
        <f ca="1">IF(AA89="","",+HLOOKUP(AA89,$E89:$X$98,$AR89,FALSE))</f>
        <v/>
      </c>
      <c r="AV89" s="156" t="str">
        <f ca="1">IF(AB89="","",+HLOOKUP(AB89,$E89:$X$98,$AR89,FALSE))</f>
        <v/>
      </c>
      <c r="AX89" s="85" t="str">
        <f t="shared" ca="1" si="91"/>
        <v/>
      </c>
      <c r="AY89" s="85" t="str">
        <f t="shared" ca="1" si="61"/>
        <v/>
      </c>
      <c r="AZ89" s="85" t="str">
        <f t="shared" ca="1" si="62"/>
        <v/>
      </c>
      <c r="BA89" s="85" t="str">
        <f t="shared" ca="1" si="63"/>
        <v/>
      </c>
      <c r="BB89" s="85" t="str">
        <f t="shared" ca="1" si="64"/>
        <v/>
      </c>
      <c r="BC89" s="85" t="str">
        <f t="shared" ca="1" si="65"/>
        <v/>
      </c>
      <c r="BD89" s="85" t="str">
        <f t="shared" ca="1" si="66"/>
        <v/>
      </c>
      <c r="BE89" s="85" t="str">
        <f t="shared" ca="1" si="67"/>
        <v/>
      </c>
      <c r="BF89" s="85" t="str">
        <f t="shared" ca="1" si="68"/>
        <v/>
      </c>
      <c r="BG89" s="85" t="str">
        <f t="shared" ca="1" si="69"/>
        <v/>
      </c>
      <c r="BH89" s="85" t="str">
        <f t="shared" ca="1" si="70"/>
        <v/>
      </c>
      <c r="BI89" s="85" t="str">
        <f t="shared" ca="1" si="71"/>
        <v/>
      </c>
      <c r="BJ89" s="85" t="str">
        <f t="shared" ca="1" si="72"/>
        <v/>
      </c>
      <c r="BK89" s="85" t="str">
        <f t="shared" ca="1" si="73"/>
        <v/>
      </c>
      <c r="BL89" s="85" t="str">
        <f t="shared" ca="1" si="74"/>
        <v/>
      </c>
      <c r="BM89" s="85" t="str">
        <f t="shared" ca="1" si="75"/>
        <v/>
      </c>
      <c r="BN89" s="85" t="str">
        <f t="shared" ca="1" si="76"/>
        <v/>
      </c>
      <c r="BO89" s="85" t="str">
        <f t="shared" ca="1" si="77"/>
        <v/>
      </c>
      <c r="BP89" s="85" t="str">
        <f t="shared" ca="1" si="78"/>
        <v/>
      </c>
      <c r="BQ89" s="85"/>
      <c r="BR89" s="85"/>
    </row>
    <row r="90" spans="1:70">
      <c r="A90" t="str">
        <f>+MasterData!F90</f>
        <v>m</v>
      </c>
      <c r="B90" t="str">
        <f>+MasterData!B90</f>
        <v>TomP</v>
      </c>
      <c r="C90" s="140" t="str">
        <f>+MasterData!C90</f>
        <v>Tomlinson, Paul</v>
      </c>
      <c r="D90" s="19" t="str">
        <f>+MasterData!P90</f>
        <v>Paul Tomlinson</v>
      </c>
      <c r="E90" s="131">
        <f t="shared" ca="1" si="92"/>
        <v>72.771000000000001</v>
      </c>
      <c r="F90" s="47">
        <f t="shared" ca="1" si="92"/>
        <v>0</v>
      </c>
      <c r="G90" s="47">
        <f t="shared" ca="1" si="92"/>
        <v>0</v>
      </c>
      <c r="H90" s="47">
        <f t="shared" ca="1" si="92"/>
        <v>0</v>
      </c>
      <c r="I90" s="47">
        <f t="shared" ca="1" si="92"/>
        <v>0</v>
      </c>
      <c r="J90" s="47">
        <f t="shared" ca="1" si="92"/>
        <v>0</v>
      </c>
      <c r="K90" s="47">
        <f t="shared" ca="1" si="92"/>
        <v>0</v>
      </c>
      <c r="L90" s="47">
        <f t="shared" ca="1" si="92"/>
        <v>0</v>
      </c>
      <c r="M90" s="47">
        <f t="shared" ca="1" si="92"/>
        <v>0</v>
      </c>
      <c r="N90" s="47">
        <f t="shared" ca="1" si="92"/>
        <v>0</v>
      </c>
      <c r="O90" s="47">
        <f t="shared" ca="1" si="93"/>
        <v>0</v>
      </c>
      <c r="P90" s="47">
        <f t="shared" ca="1" si="93"/>
        <v>0</v>
      </c>
      <c r="Q90" s="47">
        <f t="shared" ca="1" si="93"/>
        <v>0</v>
      </c>
      <c r="R90" s="47">
        <f t="shared" ca="1" si="93"/>
        <v>0</v>
      </c>
      <c r="S90" s="47">
        <f t="shared" ca="1" si="93"/>
        <v>0</v>
      </c>
      <c r="T90" s="47">
        <f t="shared" ca="1" si="93"/>
        <v>0</v>
      </c>
      <c r="U90" s="47">
        <f t="shared" ca="1" si="93"/>
        <v>0</v>
      </c>
      <c r="V90" s="47">
        <f t="shared" ca="1" si="93"/>
        <v>0</v>
      </c>
      <c r="W90" s="47">
        <f t="shared" ca="1" si="93"/>
        <v>0</v>
      </c>
      <c r="X90" s="47">
        <f t="shared" ca="1" si="93"/>
        <v>0</v>
      </c>
      <c r="Y90" s="70"/>
      <c r="Z90" s="19" t="str">
        <f t="shared" ca="1" si="79"/>
        <v/>
      </c>
      <c r="AA90" s="18" t="str">
        <f t="shared" ca="1" si="80"/>
        <v/>
      </c>
      <c r="AB90" s="70" t="str">
        <f t="shared" ca="1" si="81"/>
        <v/>
      </c>
      <c r="AC90" s="138">
        <f t="shared" ca="1" si="82"/>
        <v>0</v>
      </c>
      <c r="AD90" s="159">
        <f t="shared" ca="1" si="83"/>
        <v>0</v>
      </c>
      <c r="AE90" s="240">
        <f t="shared" ca="1" si="59"/>
        <v>0</v>
      </c>
      <c r="AF90" s="202">
        <f t="shared" ca="1" si="84"/>
        <v>0</v>
      </c>
      <c r="AG90" s="123"/>
      <c r="AH90" s="109" t="str">
        <f t="shared" ca="1" si="85"/>
        <v>No</v>
      </c>
      <c r="AI90" s="109" t="str">
        <f t="shared" ca="1" si="86"/>
        <v/>
      </c>
      <c r="AJ90" s="110" t="str">
        <f t="shared" ca="1" si="87"/>
        <v/>
      </c>
      <c r="AK90" s="110" t="str">
        <f t="shared" ca="1" si="88"/>
        <v/>
      </c>
      <c r="AL90" s="108" t="str">
        <f t="shared" ca="1" si="58"/>
        <v/>
      </c>
      <c r="AM90" s="108" t="str">
        <f t="shared" ca="1" si="58"/>
        <v/>
      </c>
      <c r="AN90" s="108" t="str">
        <f t="shared" ca="1" si="58"/>
        <v/>
      </c>
      <c r="AO90" s="108" t="str">
        <f t="shared" ca="1" si="89"/>
        <v/>
      </c>
      <c r="AP90" s="108"/>
      <c r="AR90" s="19">
        <f t="shared" si="60"/>
        <v>9</v>
      </c>
      <c r="AS90" s="18" t="str">
        <f t="shared" si="90"/>
        <v>Tomlinson, Paul</v>
      </c>
      <c r="AT90" s="69" t="str">
        <f ca="1">IF(Z90="","",+HLOOKUP(Z90,$E90:$X$98,$AR90,FALSE))</f>
        <v/>
      </c>
      <c r="AU90" s="69" t="str">
        <f ca="1">IF(AA90="","",+HLOOKUP(AA90,$E90:$X$98,$AR90,FALSE))</f>
        <v/>
      </c>
      <c r="AV90" s="156" t="str">
        <f ca="1">IF(AB90="","",+HLOOKUP(AB90,$E90:$X$98,$AR90,FALSE))</f>
        <v/>
      </c>
      <c r="AX90" s="85">
        <f t="shared" ca="1" si="91"/>
        <v>72.771000000000001</v>
      </c>
      <c r="AY90" s="85" t="str">
        <f t="shared" ca="1" si="61"/>
        <v/>
      </c>
      <c r="AZ90" s="85" t="str">
        <f t="shared" ca="1" si="62"/>
        <v/>
      </c>
      <c r="BA90" s="85" t="str">
        <f t="shared" ca="1" si="63"/>
        <v/>
      </c>
      <c r="BB90" s="85" t="str">
        <f t="shared" ca="1" si="64"/>
        <v/>
      </c>
      <c r="BC90" s="85" t="str">
        <f t="shared" ca="1" si="65"/>
        <v/>
      </c>
      <c r="BD90" s="85" t="str">
        <f t="shared" ca="1" si="66"/>
        <v/>
      </c>
      <c r="BE90" s="85" t="str">
        <f t="shared" ca="1" si="67"/>
        <v/>
      </c>
      <c r="BF90" s="85" t="str">
        <f t="shared" ca="1" si="68"/>
        <v/>
      </c>
      <c r="BG90" s="85" t="str">
        <f t="shared" ca="1" si="69"/>
        <v/>
      </c>
      <c r="BH90" s="85" t="str">
        <f t="shared" ca="1" si="70"/>
        <v/>
      </c>
      <c r="BI90" s="85" t="str">
        <f t="shared" ca="1" si="71"/>
        <v/>
      </c>
      <c r="BJ90" s="85" t="str">
        <f t="shared" ca="1" si="72"/>
        <v/>
      </c>
      <c r="BK90" s="85" t="str">
        <f t="shared" ca="1" si="73"/>
        <v/>
      </c>
      <c r="BL90" s="85" t="str">
        <f t="shared" ca="1" si="74"/>
        <v/>
      </c>
      <c r="BM90" s="85" t="str">
        <f t="shared" ca="1" si="75"/>
        <v/>
      </c>
      <c r="BN90" s="85" t="str">
        <f t="shared" ca="1" si="76"/>
        <v/>
      </c>
      <c r="BO90" s="85" t="str">
        <f t="shared" ca="1" si="77"/>
        <v/>
      </c>
      <c r="BP90" s="85" t="str">
        <f t="shared" ca="1" si="78"/>
        <v/>
      </c>
      <c r="BQ90" s="85"/>
      <c r="BR90" s="85"/>
    </row>
    <row r="91" spans="1:70">
      <c r="A91" t="str">
        <f>+MasterData!F91</f>
        <v>f</v>
      </c>
      <c r="B91" s="113" t="str">
        <f>+MasterData!B91</f>
        <v>TooL</v>
      </c>
      <c r="C91" s="141" t="str">
        <f>+MasterData!C91</f>
        <v>Toomey, Louise</v>
      </c>
      <c r="D91" s="19" t="str">
        <f>+MasterData!P91</f>
        <v>Louise Toomey</v>
      </c>
      <c r="E91" s="132">
        <f t="shared" ref="E91:N97" ca="1" si="94">ROUND(IF(ISERROR(INDEX(INDIRECT(E$101),MATCH($B91,INDIRECT(E$102),0),14)),0,INDEX(INDIRECT(E$101),MATCH($B91,INDIRECT(E$102),0),14)),3)</f>
        <v>0</v>
      </c>
      <c r="F91" s="114">
        <f t="shared" ca="1" si="94"/>
        <v>0</v>
      </c>
      <c r="G91" s="114">
        <f t="shared" ca="1" si="94"/>
        <v>0</v>
      </c>
      <c r="H91" s="114">
        <f t="shared" ca="1" si="94"/>
        <v>0</v>
      </c>
      <c r="I91" s="114">
        <f t="shared" ca="1" si="94"/>
        <v>0</v>
      </c>
      <c r="J91" s="114">
        <f t="shared" ca="1" si="94"/>
        <v>0</v>
      </c>
      <c r="K91" s="114">
        <f t="shared" ca="1" si="94"/>
        <v>0</v>
      </c>
      <c r="L91" s="114">
        <f t="shared" ca="1" si="94"/>
        <v>0</v>
      </c>
      <c r="M91" s="114">
        <f t="shared" ca="1" si="94"/>
        <v>0</v>
      </c>
      <c r="N91" s="114">
        <f t="shared" ca="1" si="94"/>
        <v>0</v>
      </c>
      <c r="O91" s="114">
        <f t="shared" ref="O91:X97" ca="1" si="95">ROUND(IF(ISERROR(INDEX(INDIRECT(O$101),MATCH($B91,INDIRECT(O$102),0),14)),0,INDEX(INDIRECT(O$101),MATCH($B91,INDIRECT(O$102),0),14)),3)</f>
        <v>0</v>
      </c>
      <c r="P91" s="114">
        <f t="shared" ca="1" si="95"/>
        <v>0</v>
      </c>
      <c r="Q91" s="114">
        <f t="shared" ca="1" si="95"/>
        <v>0</v>
      </c>
      <c r="R91" s="114">
        <f t="shared" ca="1" si="95"/>
        <v>0</v>
      </c>
      <c r="S91" s="114">
        <f t="shared" ca="1" si="95"/>
        <v>0</v>
      </c>
      <c r="T91" s="114">
        <f t="shared" ca="1" si="95"/>
        <v>0</v>
      </c>
      <c r="U91" s="114">
        <f t="shared" ca="1" si="95"/>
        <v>0</v>
      </c>
      <c r="V91" s="114">
        <f t="shared" ca="1" si="95"/>
        <v>0</v>
      </c>
      <c r="W91" s="114">
        <f t="shared" ca="1" si="95"/>
        <v>0</v>
      </c>
      <c r="X91" s="114">
        <f t="shared" ca="1" si="95"/>
        <v>0</v>
      </c>
      <c r="Y91" s="230"/>
      <c r="Z91" s="231" t="str">
        <f t="shared" ca="1" si="79"/>
        <v/>
      </c>
      <c r="AA91" s="113" t="str">
        <f t="shared" ca="1" si="80"/>
        <v/>
      </c>
      <c r="AB91" s="230" t="str">
        <f t="shared" ca="1" si="81"/>
        <v/>
      </c>
      <c r="AC91" s="233">
        <f t="shared" ca="1" si="82"/>
        <v>0</v>
      </c>
      <c r="AD91" s="160">
        <f t="shared" ca="1" si="83"/>
        <v>0</v>
      </c>
      <c r="AE91" s="241">
        <f t="shared" ca="1" si="59"/>
        <v>0</v>
      </c>
      <c r="AF91" s="203">
        <f t="shared" ca="1" si="84"/>
        <v>0</v>
      </c>
      <c r="AG91" s="96"/>
      <c r="AH91" s="115" t="str">
        <f t="shared" ca="1" si="85"/>
        <v>No</v>
      </c>
      <c r="AI91" s="115" t="str">
        <f t="shared" ca="1" si="86"/>
        <v/>
      </c>
      <c r="AJ91" s="116" t="str">
        <f t="shared" ca="1" si="87"/>
        <v/>
      </c>
      <c r="AK91" s="116" t="str">
        <f t="shared" ca="1" si="88"/>
        <v/>
      </c>
      <c r="AL91" s="118" t="str">
        <f t="shared" ca="1" si="58"/>
        <v/>
      </c>
      <c r="AM91" s="118" t="str">
        <f t="shared" ca="1" si="58"/>
        <v/>
      </c>
      <c r="AN91" s="118" t="str">
        <f t="shared" ca="1" si="58"/>
        <v/>
      </c>
      <c r="AO91" s="118" t="str">
        <f t="shared" ca="1" si="89"/>
        <v/>
      </c>
      <c r="AP91" s="108"/>
      <c r="AR91" s="19">
        <f t="shared" si="60"/>
        <v>8</v>
      </c>
      <c r="AS91" s="18" t="str">
        <f t="shared" si="90"/>
        <v>Toomey, Louise</v>
      </c>
      <c r="AT91" s="69" t="str">
        <f ca="1">IF(Z91="","",+HLOOKUP(Z91,$E91:$X$98,$AR91,FALSE))</f>
        <v/>
      </c>
      <c r="AU91" s="69" t="str">
        <f ca="1">IF(AA91="","",+HLOOKUP(AA91,$E91:$X$98,$AR91,FALSE))</f>
        <v/>
      </c>
      <c r="AV91" s="156" t="str">
        <f ca="1">IF(AB91="","",+HLOOKUP(AB91,$E91:$X$98,$AR91,FALSE))</f>
        <v/>
      </c>
      <c r="AX91" s="85" t="str">
        <f t="shared" ca="1" si="91"/>
        <v/>
      </c>
      <c r="AY91" s="85" t="str">
        <f t="shared" ca="1" si="61"/>
        <v/>
      </c>
      <c r="AZ91" s="85" t="str">
        <f t="shared" ca="1" si="62"/>
        <v/>
      </c>
      <c r="BA91" s="85" t="str">
        <f t="shared" ca="1" si="63"/>
        <v/>
      </c>
      <c r="BB91" s="85" t="str">
        <f t="shared" ca="1" si="64"/>
        <v/>
      </c>
      <c r="BC91" s="85" t="str">
        <f t="shared" ca="1" si="65"/>
        <v/>
      </c>
      <c r="BD91" s="85" t="str">
        <f t="shared" ca="1" si="66"/>
        <v/>
      </c>
      <c r="BE91" s="85" t="str">
        <f t="shared" ca="1" si="67"/>
        <v/>
      </c>
      <c r="BF91" s="85" t="str">
        <f t="shared" ca="1" si="68"/>
        <v/>
      </c>
      <c r="BG91" s="85" t="str">
        <f t="shared" ca="1" si="69"/>
        <v/>
      </c>
      <c r="BH91" s="85" t="str">
        <f t="shared" ca="1" si="70"/>
        <v/>
      </c>
      <c r="BI91" s="85" t="str">
        <f t="shared" ca="1" si="71"/>
        <v/>
      </c>
      <c r="BJ91" s="85" t="str">
        <f t="shared" ca="1" si="72"/>
        <v/>
      </c>
      <c r="BK91" s="85" t="str">
        <f t="shared" ca="1" si="73"/>
        <v/>
      </c>
      <c r="BL91" s="85" t="str">
        <f t="shared" ca="1" si="74"/>
        <v/>
      </c>
      <c r="BM91" s="85" t="str">
        <f t="shared" ca="1" si="75"/>
        <v/>
      </c>
      <c r="BN91" s="85" t="str">
        <f t="shared" ca="1" si="76"/>
        <v/>
      </c>
      <c r="BO91" s="85" t="str">
        <f t="shared" ca="1" si="77"/>
        <v/>
      </c>
      <c r="BP91" s="85" t="str">
        <f t="shared" ca="1" si="78"/>
        <v/>
      </c>
      <c r="BQ91" s="85"/>
      <c r="BR91" s="85"/>
    </row>
    <row r="92" spans="1:70">
      <c r="A92" t="str">
        <f>+MasterData!F92</f>
        <v>m</v>
      </c>
      <c r="B92" t="str">
        <f>+MasterData!B92</f>
        <v>TulB</v>
      </c>
      <c r="C92" s="140" t="str">
        <f>+MasterData!C92</f>
        <v>Tullett, Barry</v>
      </c>
      <c r="D92" s="19" t="str">
        <f>+MasterData!P92</f>
        <v>Barry Tullett</v>
      </c>
      <c r="E92" s="131">
        <f t="shared" ca="1" si="94"/>
        <v>67.091999999999999</v>
      </c>
      <c r="F92" s="47">
        <f t="shared" ca="1" si="94"/>
        <v>0</v>
      </c>
      <c r="G92" s="47">
        <f t="shared" ca="1" si="94"/>
        <v>0</v>
      </c>
      <c r="H92" s="47">
        <f t="shared" ca="1" si="94"/>
        <v>0</v>
      </c>
      <c r="I92" s="47">
        <f t="shared" ca="1" si="94"/>
        <v>0</v>
      </c>
      <c r="J92" s="47">
        <f t="shared" ca="1" si="94"/>
        <v>0</v>
      </c>
      <c r="K92" s="47">
        <f t="shared" ca="1" si="94"/>
        <v>0</v>
      </c>
      <c r="L92" s="47">
        <f t="shared" ca="1" si="94"/>
        <v>0</v>
      </c>
      <c r="M92" s="47">
        <f t="shared" ca="1" si="94"/>
        <v>0</v>
      </c>
      <c r="N92" s="47">
        <f t="shared" ca="1" si="94"/>
        <v>0</v>
      </c>
      <c r="O92" s="47">
        <f t="shared" ca="1" si="95"/>
        <v>0</v>
      </c>
      <c r="P92" s="47">
        <f t="shared" ca="1" si="95"/>
        <v>0</v>
      </c>
      <c r="Q92" s="47">
        <f t="shared" ca="1" si="95"/>
        <v>0</v>
      </c>
      <c r="R92" s="47">
        <f t="shared" ca="1" si="95"/>
        <v>0</v>
      </c>
      <c r="S92" s="47">
        <f t="shared" ca="1" si="95"/>
        <v>0</v>
      </c>
      <c r="T92" s="47">
        <f t="shared" ca="1" si="95"/>
        <v>0</v>
      </c>
      <c r="U92" s="47">
        <f t="shared" ca="1" si="95"/>
        <v>0</v>
      </c>
      <c r="V92" s="47">
        <f t="shared" ca="1" si="95"/>
        <v>0</v>
      </c>
      <c r="W92" s="47">
        <f t="shared" ca="1" si="95"/>
        <v>0</v>
      </c>
      <c r="X92" s="47">
        <f t="shared" ca="1" si="95"/>
        <v>0</v>
      </c>
      <c r="Y92" s="70"/>
      <c r="Z92" s="19" t="str">
        <f t="shared" ca="1" si="79"/>
        <v/>
      </c>
      <c r="AA92" s="18" t="str">
        <f t="shared" ca="1" si="80"/>
        <v/>
      </c>
      <c r="AB92" s="70" t="str">
        <f t="shared" ca="1" si="81"/>
        <v/>
      </c>
      <c r="AC92" s="138">
        <f t="shared" ca="1" si="82"/>
        <v>0</v>
      </c>
      <c r="AD92" s="159">
        <f t="shared" ca="1" si="83"/>
        <v>0</v>
      </c>
      <c r="AE92" s="240">
        <f t="shared" ca="1" si="59"/>
        <v>0</v>
      </c>
      <c r="AF92" s="202">
        <f t="shared" ca="1" si="84"/>
        <v>0</v>
      </c>
      <c r="AG92" s="123"/>
      <c r="AH92" s="109" t="str">
        <f t="shared" ca="1" si="85"/>
        <v>No</v>
      </c>
      <c r="AI92" s="109" t="str">
        <f t="shared" ca="1" si="86"/>
        <v/>
      </c>
      <c r="AJ92" s="110" t="str">
        <f t="shared" ca="1" si="87"/>
        <v/>
      </c>
      <c r="AK92" s="110" t="str">
        <f t="shared" ca="1" si="88"/>
        <v/>
      </c>
      <c r="AL92" s="108" t="str">
        <f t="shared" ca="1" si="58"/>
        <v/>
      </c>
      <c r="AM92" s="108" t="str">
        <f t="shared" ca="1" si="58"/>
        <v/>
      </c>
      <c r="AN92" s="108" t="str">
        <f t="shared" ca="1" si="58"/>
        <v/>
      </c>
      <c r="AO92" s="108" t="str">
        <f t="shared" ca="1" si="89"/>
        <v/>
      </c>
      <c r="AP92" s="108"/>
      <c r="AR92" s="19">
        <f t="shared" si="60"/>
        <v>7</v>
      </c>
      <c r="AS92" s="18" t="str">
        <f t="shared" si="90"/>
        <v>Tullett, Barry</v>
      </c>
      <c r="AT92" s="69" t="str">
        <f ca="1">IF(Z92="","",+HLOOKUP(Z92,$E92:$X$98,$AR92,FALSE))</f>
        <v/>
      </c>
      <c r="AU92" s="69" t="str">
        <f ca="1">IF(AA92="","",+HLOOKUP(AA92,$E92:$X$98,$AR92,FALSE))</f>
        <v/>
      </c>
      <c r="AV92" s="156" t="str">
        <f ca="1">IF(AB92="","",+HLOOKUP(AB92,$E92:$X$98,$AR92,FALSE))</f>
        <v/>
      </c>
      <c r="AX92" s="85">
        <f t="shared" ca="1" si="91"/>
        <v>67.091999999999999</v>
      </c>
      <c r="AY92" s="85" t="str">
        <f t="shared" ca="1" si="61"/>
        <v/>
      </c>
      <c r="AZ92" s="85" t="str">
        <f t="shared" ca="1" si="62"/>
        <v/>
      </c>
      <c r="BA92" s="85" t="str">
        <f t="shared" ca="1" si="63"/>
        <v/>
      </c>
      <c r="BB92" s="85" t="str">
        <f t="shared" ca="1" si="64"/>
        <v/>
      </c>
      <c r="BC92" s="85" t="str">
        <f t="shared" ca="1" si="65"/>
        <v/>
      </c>
      <c r="BD92" s="85" t="str">
        <f t="shared" ca="1" si="66"/>
        <v/>
      </c>
      <c r="BE92" s="85" t="str">
        <f t="shared" ca="1" si="67"/>
        <v/>
      </c>
      <c r="BF92" s="85" t="str">
        <f t="shared" ca="1" si="68"/>
        <v/>
      </c>
      <c r="BG92" s="85" t="str">
        <f t="shared" ca="1" si="69"/>
        <v/>
      </c>
      <c r="BH92" s="85" t="str">
        <f t="shared" ca="1" si="70"/>
        <v/>
      </c>
      <c r="BI92" s="85" t="str">
        <f t="shared" ca="1" si="71"/>
        <v/>
      </c>
      <c r="BJ92" s="85" t="str">
        <f t="shared" ca="1" si="72"/>
        <v/>
      </c>
      <c r="BK92" s="85" t="str">
        <f t="shared" ca="1" si="73"/>
        <v/>
      </c>
      <c r="BL92" s="85" t="str">
        <f t="shared" ca="1" si="74"/>
        <v/>
      </c>
      <c r="BM92" s="85" t="str">
        <f t="shared" ca="1" si="75"/>
        <v/>
      </c>
      <c r="BN92" s="85" t="str">
        <f t="shared" ca="1" si="76"/>
        <v/>
      </c>
      <c r="BO92" s="85" t="str">
        <f t="shared" ca="1" si="77"/>
        <v/>
      </c>
      <c r="BP92" s="85" t="str">
        <f t="shared" ca="1" si="78"/>
        <v/>
      </c>
      <c r="BQ92" s="85"/>
      <c r="BR92" s="85"/>
    </row>
    <row r="93" spans="1:70">
      <c r="A93" t="str">
        <f>+MasterData!F93</f>
        <v>f</v>
      </c>
      <c r="B93" t="str">
        <f>+MasterData!B93</f>
        <v>TulL</v>
      </c>
      <c r="C93" s="140" t="str">
        <f>+MasterData!C93</f>
        <v>Tullett, Linda</v>
      </c>
      <c r="D93" s="19" t="str">
        <f>+MasterData!P93</f>
        <v>Linda Tullett</v>
      </c>
      <c r="E93" s="131">
        <f t="shared" ca="1" si="94"/>
        <v>0</v>
      </c>
      <c r="F93" s="47">
        <f t="shared" ca="1" si="94"/>
        <v>54.362000000000002</v>
      </c>
      <c r="G93" s="47">
        <f t="shared" ca="1" si="94"/>
        <v>0</v>
      </c>
      <c r="H93" s="47">
        <f t="shared" ca="1" si="94"/>
        <v>0</v>
      </c>
      <c r="I93" s="47">
        <f t="shared" ca="1" si="94"/>
        <v>0</v>
      </c>
      <c r="J93" s="47">
        <f t="shared" ca="1" si="94"/>
        <v>0</v>
      </c>
      <c r="K93" s="47">
        <f t="shared" ca="1" si="94"/>
        <v>0</v>
      </c>
      <c r="L93" s="47">
        <f t="shared" ca="1" si="94"/>
        <v>0</v>
      </c>
      <c r="M93" s="47">
        <f t="shared" ca="1" si="94"/>
        <v>0</v>
      </c>
      <c r="N93" s="47">
        <f t="shared" ca="1" si="94"/>
        <v>0</v>
      </c>
      <c r="O93" s="47">
        <f t="shared" ca="1" si="95"/>
        <v>0</v>
      </c>
      <c r="P93" s="47">
        <f t="shared" ca="1" si="95"/>
        <v>0</v>
      </c>
      <c r="Q93" s="47">
        <f t="shared" ca="1" si="95"/>
        <v>0</v>
      </c>
      <c r="R93" s="47">
        <f t="shared" ca="1" si="95"/>
        <v>0</v>
      </c>
      <c r="S93" s="47">
        <f t="shared" ca="1" si="95"/>
        <v>0</v>
      </c>
      <c r="T93" s="47">
        <f t="shared" ca="1" si="95"/>
        <v>0</v>
      </c>
      <c r="U93" s="47">
        <f t="shared" ca="1" si="95"/>
        <v>0</v>
      </c>
      <c r="V93" s="47">
        <f t="shared" ca="1" si="95"/>
        <v>0</v>
      </c>
      <c r="W93" s="47">
        <f t="shared" ca="1" si="95"/>
        <v>0</v>
      </c>
      <c r="X93" s="47">
        <f t="shared" ca="1" si="95"/>
        <v>0</v>
      </c>
      <c r="Y93" s="70"/>
      <c r="Z93" s="19" t="str">
        <f t="shared" ca="1" si="79"/>
        <v/>
      </c>
      <c r="AA93" s="18" t="str">
        <f t="shared" ca="1" si="80"/>
        <v/>
      </c>
      <c r="AB93" s="70" t="str">
        <f t="shared" ca="1" si="81"/>
        <v/>
      </c>
      <c r="AC93" s="138">
        <f t="shared" ca="1" si="82"/>
        <v>0</v>
      </c>
      <c r="AD93" s="159">
        <f t="shared" ca="1" si="83"/>
        <v>0</v>
      </c>
      <c r="AE93" s="240">
        <f t="shared" ca="1" si="59"/>
        <v>0</v>
      </c>
      <c r="AF93" s="202">
        <f t="shared" ca="1" si="84"/>
        <v>0</v>
      </c>
      <c r="AG93" s="123"/>
      <c r="AH93" s="109" t="str">
        <f t="shared" ca="1" si="85"/>
        <v>No</v>
      </c>
      <c r="AI93" s="109" t="str">
        <f t="shared" ca="1" si="86"/>
        <v/>
      </c>
      <c r="AJ93" s="110" t="str">
        <f t="shared" ca="1" si="87"/>
        <v/>
      </c>
      <c r="AK93" s="110" t="str">
        <f t="shared" ca="1" si="88"/>
        <v/>
      </c>
      <c r="AL93" s="108" t="str">
        <f t="shared" ca="1" si="58"/>
        <v/>
      </c>
      <c r="AM93" s="108" t="str">
        <f t="shared" ca="1" si="58"/>
        <v/>
      </c>
      <c r="AN93" s="108" t="str">
        <f t="shared" ca="1" si="58"/>
        <v/>
      </c>
      <c r="AO93" s="108" t="str">
        <f t="shared" ca="1" si="89"/>
        <v/>
      </c>
      <c r="AP93" s="108"/>
      <c r="AR93" s="19">
        <f t="shared" si="60"/>
        <v>6</v>
      </c>
      <c r="AS93" s="18" t="str">
        <f t="shared" si="90"/>
        <v>Tullett, Linda</v>
      </c>
      <c r="AT93" s="69" t="str">
        <f ca="1">IF(Z93="","",+HLOOKUP(Z93,$E93:$X$98,$AR93,FALSE))</f>
        <v/>
      </c>
      <c r="AU93" s="69" t="str">
        <f ca="1">IF(AA93="","",+HLOOKUP(AA93,$E93:$X$98,$AR93,FALSE))</f>
        <v/>
      </c>
      <c r="AV93" s="156" t="str">
        <f ca="1">IF(AB93="","",+HLOOKUP(AB93,$E93:$X$98,$AR93,FALSE))</f>
        <v/>
      </c>
      <c r="AX93" s="85" t="str">
        <f t="shared" ca="1" si="91"/>
        <v/>
      </c>
      <c r="AY93" s="85">
        <f t="shared" ca="1" si="61"/>
        <v>54.362000000000002</v>
      </c>
      <c r="AZ93" s="85" t="str">
        <f t="shared" ca="1" si="62"/>
        <v/>
      </c>
      <c r="BA93" s="85" t="str">
        <f t="shared" ca="1" si="63"/>
        <v/>
      </c>
      <c r="BB93" s="85" t="str">
        <f t="shared" ca="1" si="64"/>
        <v/>
      </c>
      <c r="BC93" s="85" t="str">
        <f t="shared" ca="1" si="65"/>
        <v/>
      </c>
      <c r="BD93" s="85" t="str">
        <f t="shared" ca="1" si="66"/>
        <v/>
      </c>
      <c r="BE93" s="85" t="str">
        <f t="shared" ca="1" si="67"/>
        <v/>
      </c>
      <c r="BF93" s="85" t="str">
        <f t="shared" ca="1" si="68"/>
        <v/>
      </c>
      <c r="BG93" s="85" t="str">
        <f t="shared" ca="1" si="69"/>
        <v/>
      </c>
      <c r="BH93" s="85" t="str">
        <f t="shared" ca="1" si="70"/>
        <v/>
      </c>
      <c r="BI93" s="85" t="str">
        <f t="shared" ca="1" si="71"/>
        <v/>
      </c>
      <c r="BJ93" s="85" t="str">
        <f t="shared" ca="1" si="72"/>
        <v/>
      </c>
      <c r="BK93" s="85" t="str">
        <f t="shared" ca="1" si="73"/>
        <v/>
      </c>
      <c r="BL93" s="85" t="str">
        <f t="shared" ca="1" si="74"/>
        <v/>
      </c>
      <c r="BM93" s="85" t="str">
        <f t="shared" ca="1" si="75"/>
        <v/>
      </c>
      <c r="BN93" s="85" t="str">
        <f t="shared" ca="1" si="76"/>
        <v/>
      </c>
      <c r="BO93" s="85" t="str">
        <f t="shared" ca="1" si="77"/>
        <v/>
      </c>
      <c r="BP93" s="85" t="str">
        <f t="shared" ca="1" si="78"/>
        <v/>
      </c>
      <c r="BQ93" s="85"/>
      <c r="BR93" s="85"/>
    </row>
    <row r="94" spans="1:70">
      <c r="A94" t="str">
        <f>+MasterData!F94</f>
        <v>m</v>
      </c>
      <c r="B94" s="113" t="str">
        <f>+MasterData!B94</f>
        <v>WatR</v>
      </c>
      <c r="C94" s="141" t="str">
        <f>+MasterData!C94</f>
        <v>Watts, Robert</v>
      </c>
      <c r="D94" s="19" t="str">
        <f>+MasterData!P94</f>
        <v>Robert Watts</v>
      </c>
      <c r="E94" s="132">
        <f t="shared" ca="1" si="94"/>
        <v>0</v>
      </c>
      <c r="F94" s="114">
        <f t="shared" ca="1" si="94"/>
        <v>0</v>
      </c>
      <c r="G94" s="114">
        <f t="shared" ca="1" si="94"/>
        <v>0</v>
      </c>
      <c r="H94" s="114">
        <f t="shared" ca="1" si="94"/>
        <v>0</v>
      </c>
      <c r="I94" s="114">
        <f t="shared" ca="1" si="94"/>
        <v>0</v>
      </c>
      <c r="J94" s="114">
        <f t="shared" ca="1" si="94"/>
        <v>0</v>
      </c>
      <c r="K94" s="114">
        <f t="shared" ca="1" si="94"/>
        <v>0</v>
      </c>
      <c r="L94" s="114">
        <f t="shared" ca="1" si="94"/>
        <v>0</v>
      </c>
      <c r="M94" s="114">
        <f t="shared" ca="1" si="94"/>
        <v>0</v>
      </c>
      <c r="N94" s="114">
        <f t="shared" ca="1" si="94"/>
        <v>0</v>
      </c>
      <c r="O94" s="114">
        <f t="shared" ca="1" si="95"/>
        <v>0</v>
      </c>
      <c r="P94" s="114">
        <f t="shared" ca="1" si="95"/>
        <v>0</v>
      </c>
      <c r="Q94" s="114">
        <f t="shared" ca="1" si="95"/>
        <v>0</v>
      </c>
      <c r="R94" s="114">
        <f t="shared" ca="1" si="95"/>
        <v>0</v>
      </c>
      <c r="S94" s="114">
        <f t="shared" ca="1" si="95"/>
        <v>0</v>
      </c>
      <c r="T94" s="114">
        <f t="shared" ca="1" si="95"/>
        <v>0</v>
      </c>
      <c r="U94" s="114">
        <f t="shared" ca="1" si="95"/>
        <v>0</v>
      </c>
      <c r="V94" s="114">
        <f t="shared" ca="1" si="95"/>
        <v>0</v>
      </c>
      <c r="W94" s="114">
        <f t="shared" ca="1" si="95"/>
        <v>0</v>
      </c>
      <c r="X94" s="114">
        <f t="shared" ca="1" si="95"/>
        <v>0</v>
      </c>
      <c r="Y94" s="230"/>
      <c r="Z94" s="231" t="str">
        <f t="shared" ca="1" si="79"/>
        <v/>
      </c>
      <c r="AA94" s="113" t="str">
        <f t="shared" ca="1" si="80"/>
        <v/>
      </c>
      <c r="AB94" s="230" t="str">
        <f t="shared" ca="1" si="81"/>
        <v/>
      </c>
      <c r="AC94" s="233">
        <f t="shared" ca="1" si="82"/>
        <v>0</v>
      </c>
      <c r="AD94" s="160">
        <f t="shared" ca="1" si="83"/>
        <v>0</v>
      </c>
      <c r="AE94" s="241">
        <f t="shared" ca="1" si="59"/>
        <v>0</v>
      </c>
      <c r="AF94" s="203">
        <f t="shared" ca="1" si="84"/>
        <v>0</v>
      </c>
      <c r="AG94" s="96"/>
      <c r="AH94" s="115" t="str">
        <f t="shared" ca="1" si="85"/>
        <v>No</v>
      </c>
      <c r="AI94" s="115" t="str">
        <f t="shared" ca="1" si="86"/>
        <v/>
      </c>
      <c r="AJ94" s="116" t="str">
        <f t="shared" ca="1" si="87"/>
        <v/>
      </c>
      <c r="AK94" s="116" t="str">
        <f t="shared" ca="1" si="88"/>
        <v/>
      </c>
      <c r="AL94" s="118" t="str">
        <f t="shared" ca="1" si="58"/>
        <v/>
      </c>
      <c r="AM94" s="118" t="str">
        <f t="shared" ca="1" si="58"/>
        <v/>
      </c>
      <c r="AN94" s="118" t="str">
        <f t="shared" ca="1" si="58"/>
        <v/>
      </c>
      <c r="AO94" s="118" t="str">
        <f t="shared" ca="1" si="89"/>
        <v/>
      </c>
      <c r="AP94" s="108"/>
      <c r="AR94" s="19">
        <f t="shared" si="60"/>
        <v>5</v>
      </c>
      <c r="AS94" s="18" t="str">
        <f t="shared" si="90"/>
        <v>Watts, Robert</v>
      </c>
      <c r="AT94" s="69" t="str">
        <f ca="1">IF(Z94="","",+HLOOKUP(Z94,$E94:$X$98,$AR94,FALSE))</f>
        <v/>
      </c>
      <c r="AU94" s="69" t="str">
        <f ca="1">IF(AA94="","",+HLOOKUP(AA94,$E94:$X$98,$AR94,FALSE))</f>
        <v/>
      </c>
      <c r="AV94" s="156" t="str">
        <f ca="1">IF(AB94="","",+HLOOKUP(AB94,$E94:$X$98,$AR94,FALSE))</f>
        <v/>
      </c>
      <c r="AX94" s="85" t="str">
        <f t="shared" ca="1" si="91"/>
        <v/>
      </c>
      <c r="AY94" s="85" t="str">
        <f t="shared" ca="1" si="61"/>
        <v/>
      </c>
      <c r="AZ94" s="85" t="str">
        <f t="shared" ca="1" si="62"/>
        <v/>
      </c>
      <c r="BA94" s="85" t="str">
        <f t="shared" ca="1" si="63"/>
        <v/>
      </c>
      <c r="BB94" s="85" t="str">
        <f t="shared" ca="1" si="64"/>
        <v/>
      </c>
      <c r="BC94" s="85" t="str">
        <f t="shared" ca="1" si="65"/>
        <v/>
      </c>
      <c r="BD94" s="85" t="str">
        <f t="shared" ca="1" si="66"/>
        <v/>
      </c>
      <c r="BE94" s="85" t="str">
        <f t="shared" ca="1" si="67"/>
        <v/>
      </c>
      <c r="BF94" s="85" t="str">
        <f t="shared" ca="1" si="68"/>
        <v/>
      </c>
      <c r="BG94" s="85" t="str">
        <f t="shared" ca="1" si="69"/>
        <v/>
      </c>
      <c r="BH94" s="85" t="str">
        <f t="shared" ca="1" si="70"/>
        <v/>
      </c>
      <c r="BI94" s="85" t="str">
        <f t="shared" ca="1" si="71"/>
        <v/>
      </c>
      <c r="BJ94" s="85" t="str">
        <f t="shared" ca="1" si="72"/>
        <v/>
      </c>
      <c r="BK94" s="85" t="str">
        <f t="shared" ca="1" si="73"/>
        <v/>
      </c>
      <c r="BL94" s="85" t="str">
        <f t="shared" ca="1" si="74"/>
        <v/>
      </c>
      <c r="BM94" s="85" t="str">
        <f t="shared" ca="1" si="75"/>
        <v/>
      </c>
      <c r="BN94" s="85" t="str">
        <f t="shared" ca="1" si="76"/>
        <v/>
      </c>
      <c r="BO94" s="85" t="str">
        <f t="shared" ca="1" si="77"/>
        <v/>
      </c>
      <c r="BP94" s="85" t="str">
        <f t="shared" ca="1" si="78"/>
        <v/>
      </c>
      <c r="BQ94" s="85"/>
      <c r="BR94" s="85"/>
    </row>
    <row r="95" spans="1:70">
      <c r="A95" t="str">
        <f>+MasterData!F95</f>
        <v>f</v>
      </c>
      <c r="B95" t="str">
        <f>+MasterData!B95</f>
        <v>WinM</v>
      </c>
      <c r="C95" s="140" t="str">
        <f>+MasterData!C95</f>
        <v>Winborn, Maureen</v>
      </c>
      <c r="D95" s="19" t="str">
        <f>+MasterData!P95</f>
        <v>Maureen Winborn</v>
      </c>
      <c r="E95" s="131">
        <f t="shared" ca="1" si="94"/>
        <v>0</v>
      </c>
      <c r="F95" s="47">
        <f t="shared" ca="1" si="94"/>
        <v>0</v>
      </c>
      <c r="G95" s="47">
        <f t="shared" ca="1" si="94"/>
        <v>0</v>
      </c>
      <c r="H95" s="47">
        <f t="shared" ca="1" si="94"/>
        <v>0</v>
      </c>
      <c r="I95" s="47">
        <f t="shared" ca="1" si="94"/>
        <v>0</v>
      </c>
      <c r="J95" s="47">
        <f t="shared" ca="1" si="94"/>
        <v>0</v>
      </c>
      <c r="K95" s="47">
        <f t="shared" ca="1" si="94"/>
        <v>0</v>
      </c>
      <c r="L95" s="47">
        <f t="shared" ca="1" si="94"/>
        <v>0</v>
      </c>
      <c r="M95" s="47">
        <f t="shared" ca="1" si="94"/>
        <v>0</v>
      </c>
      <c r="N95" s="47">
        <f t="shared" ca="1" si="94"/>
        <v>0</v>
      </c>
      <c r="O95" s="47">
        <f t="shared" ca="1" si="95"/>
        <v>0</v>
      </c>
      <c r="P95" s="47">
        <f t="shared" ca="1" si="95"/>
        <v>0</v>
      </c>
      <c r="Q95" s="47">
        <f t="shared" ca="1" si="95"/>
        <v>0</v>
      </c>
      <c r="R95" s="47">
        <f t="shared" ca="1" si="95"/>
        <v>0</v>
      </c>
      <c r="S95" s="47">
        <f t="shared" ca="1" si="95"/>
        <v>0</v>
      </c>
      <c r="T95" s="47">
        <f t="shared" ca="1" si="95"/>
        <v>0</v>
      </c>
      <c r="U95" s="47">
        <f t="shared" ca="1" si="95"/>
        <v>0</v>
      </c>
      <c r="V95" s="47">
        <f t="shared" ca="1" si="95"/>
        <v>0</v>
      </c>
      <c r="W95" s="47">
        <f t="shared" ca="1" si="95"/>
        <v>0</v>
      </c>
      <c r="X95" s="47">
        <f t="shared" ca="1" si="95"/>
        <v>0</v>
      </c>
      <c r="Y95" s="70"/>
      <c r="Z95" s="19" t="str">
        <f t="shared" ca="1" si="79"/>
        <v/>
      </c>
      <c r="AA95" s="18" t="str">
        <f t="shared" ca="1" si="80"/>
        <v/>
      </c>
      <c r="AB95" s="70" t="str">
        <f t="shared" ca="1" si="81"/>
        <v/>
      </c>
      <c r="AC95" s="138">
        <f t="shared" ca="1" si="82"/>
        <v>0</v>
      </c>
      <c r="AD95" s="159">
        <f t="shared" ca="1" si="83"/>
        <v>0</v>
      </c>
      <c r="AE95" s="240">
        <f t="shared" ca="1" si="59"/>
        <v>0</v>
      </c>
      <c r="AF95" s="202">
        <f t="shared" ca="1" si="84"/>
        <v>0</v>
      </c>
      <c r="AG95" s="123"/>
      <c r="AH95" s="109" t="str">
        <f t="shared" ca="1" si="85"/>
        <v>No</v>
      </c>
      <c r="AI95" s="109" t="str">
        <f t="shared" ca="1" si="86"/>
        <v/>
      </c>
      <c r="AJ95" s="110" t="str">
        <f t="shared" ca="1" si="87"/>
        <v/>
      </c>
      <c r="AK95" s="110" t="str">
        <f t="shared" ca="1" si="88"/>
        <v/>
      </c>
      <c r="AL95" s="108" t="str">
        <f t="shared" ca="1" si="58"/>
        <v/>
      </c>
      <c r="AM95" s="108" t="str">
        <f t="shared" ca="1" si="58"/>
        <v/>
      </c>
      <c r="AN95" s="108" t="str">
        <f t="shared" ca="1" si="58"/>
        <v/>
      </c>
      <c r="AO95" s="108" t="str">
        <f t="shared" ca="1" si="89"/>
        <v/>
      </c>
      <c r="AP95" s="108"/>
      <c r="AR95" s="19">
        <f t="shared" si="60"/>
        <v>4</v>
      </c>
      <c r="AS95" s="18" t="str">
        <f t="shared" si="90"/>
        <v>Winborn, Maureen</v>
      </c>
      <c r="AT95" s="69" t="str">
        <f ca="1">IF(Z95="","",+HLOOKUP(Z95,$E95:$X$98,$AR95,FALSE))</f>
        <v/>
      </c>
      <c r="AU95" s="69" t="str">
        <f ca="1">IF(AA95="","",+HLOOKUP(AA95,$E95:$X$98,$AR95,FALSE))</f>
        <v/>
      </c>
      <c r="AV95" s="156" t="str">
        <f ca="1">IF(AB95="","",+HLOOKUP(AB95,$E95:$X$98,$AR95,FALSE))</f>
        <v/>
      </c>
      <c r="AX95" s="85" t="str">
        <f t="shared" ca="1" si="91"/>
        <v/>
      </c>
      <c r="AY95" s="85" t="str">
        <f t="shared" ca="1" si="61"/>
        <v/>
      </c>
      <c r="AZ95" s="85" t="str">
        <f t="shared" ca="1" si="62"/>
        <v/>
      </c>
      <c r="BA95" s="85" t="str">
        <f t="shared" ca="1" si="63"/>
        <v/>
      </c>
      <c r="BB95" s="85" t="str">
        <f t="shared" ca="1" si="64"/>
        <v/>
      </c>
      <c r="BC95" s="85" t="str">
        <f t="shared" ca="1" si="65"/>
        <v/>
      </c>
      <c r="BD95" s="85" t="str">
        <f t="shared" ca="1" si="66"/>
        <v/>
      </c>
      <c r="BE95" s="85" t="str">
        <f t="shared" ca="1" si="67"/>
        <v/>
      </c>
      <c r="BF95" s="85" t="str">
        <f t="shared" ca="1" si="68"/>
        <v/>
      </c>
      <c r="BG95" s="85" t="str">
        <f t="shared" ca="1" si="69"/>
        <v/>
      </c>
      <c r="BH95" s="85" t="str">
        <f t="shared" ca="1" si="70"/>
        <v/>
      </c>
      <c r="BI95" s="85" t="str">
        <f t="shared" ca="1" si="71"/>
        <v/>
      </c>
      <c r="BJ95" s="85" t="str">
        <f t="shared" ca="1" si="72"/>
        <v/>
      </c>
      <c r="BK95" s="85" t="str">
        <f t="shared" ca="1" si="73"/>
        <v/>
      </c>
      <c r="BL95" s="85" t="str">
        <f t="shared" ca="1" si="74"/>
        <v/>
      </c>
      <c r="BM95" s="85" t="str">
        <f t="shared" ca="1" si="75"/>
        <v/>
      </c>
      <c r="BN95" s="85" t="str">
        <f t="shared" ca="1" si="76"/>
        <v/>
      </c>
      <c r="BO95" s="85" t="str">
        <f t="shared" ca="1" si="77"/>
        <v/>
      </c>
      <c r="BP95" s="85" t="str">
        <f t="shared" ca="1" si="78"/>
        <v/>
      </c>
      <c r="BQ95" s="85"/>
      <c r="BR95" s="85"/>
    </row>
    <row r="96" spans="1:70">
      <c r="A96" t="e">
        <f>+MasterData!#REF!</f>
        <v>#REF!</v>
      </c>
      <c r="B96" t="e">
        <f>+MasterData!#REF!</f>
        <v>#REF!</v>
      </c>
      <c r="C96" s="140" t="e">
        <f>+MasterData!#REF!</f>
        <v>#REF!</v>
      </c>
      <c r="D96" s="19"/>
      <c r="E96" s="131">
        <f t="shared" ca="1" si="94"/>
        <v>0</v>
      </c>
      <c r="F96" s="47">
        <f t="shared" ca="1" si="94"/>
        <v>0</v>
      </c>
      <c r="G96" s="47">
        <f t="shared" ca="1" si="94"/>
        <v>0</v>
      </c>
      <c r="H96" s="47">
        <f t="shared" ca="1" si="94"/>
        <v>0</v>
      </c>
      <c r="I96" s="47">
        <f t="shared" ca="1" si="94"/>
        <v>0</v>
      </c>
      <c r="J96" s="47">
        <f t="shared" ca="1" si="94"/>
        <v>0</v>
      </c>
      <c r="K96" s="47">
        <f t="shared" ca="1" si="94"/>
        <v>0</v>
      </c>
      <c r="L96" s="47">
        <f t="shared" ca="1" si="94"/>
        <v>0</v>
      </c>
      <c r="M96" s="47">
        <f t="shared" ca="1" si="94"/>
        <v>0</v>
      </c>
      <c r="N96" s="47">
        <f t="shared" ca="1" si="94"/>
        <v>0</v>
      </c>
      <c r="O96" s="47">
        <f t="shared" ca="1" si="95"/>
        <v>0</v>
      </c>
      <c r="P96" s="47">
        <f t="shared" ca="1" si="95"/>
        <v>0</v>
      </c>
      <c r="Q96" s="47">
        <f t="shared" ca="1" si="95"/>
        <v>0</v>
      </c>
      <c r="R96" s="47">
        <f t="shared" ca="1" si="95"/>
        <v>0</v>
      </c>
      <c r="S96" s="47">
        <f t="shared" ca="1" si="95"/>
        <v>0</v>
      </c>
      <c r="T96" s="47">
        <f t="shared" ca="1" si="95"/>
        <v>0</v>
      </c>
      <c r="U96" s="47">
        <f t="shared" ca="1" si="95"/>
        <v>0</v>
      </c>
      <c r="V96" s="47">
        <f t="shared" ca="1" si="95"/>
        <v>0</v>
      </c>
      <c r="W96" s="47">
        <f t="shared" ca="1" si="95"/>
        <v>0</v>
      </c>
      <c r="X96" s="47">
        <f t="shared" ca="1" si="95"/>
        <v>0</v>
      </c>
      <c r="Y96" s="70"/>
      <c r="Z96" s="19" t="str">
        <f t="shared" ca="1" si="79"/>
        <v/>
      </c>
      <c r="AA96" s="18" t="str">
        <f t="shared" ca="1" si="80"/>
        <v/>
      </c>
      <c r="AB96" s="70" t="str">
        <f t="shared" ca="1" si="81"/>
        <v/>
      </c>
      <c r="AC96" s="138">
        <f t="shared" ca="1" si="82"/>
        <v>0</v>
      </c>
      <c r="AD96" s="159">
        <f t="shared" ca="1" si="83"/>
        <v>0</v>
      </c>
      <c r="AE96" s="240">
        <f t="shared" ca="1" si="59"/>
        <v>0</v>
      </c>
      <c r="AF96" s="202">
        <f t="shared" ca="1" si="84"/>
        <v>0</v>
      </c>
      <c r="AG96" s="123"/>
      <c r="AH96" s="109" t="str">
        <f t="shared" ca="1" si="85"/>
        <v>No</v>
      </c>
      <c r="AI96" s="109" t="str">
        <f t="shared" ca="1" si="86"/>
        <v/>
      </c>
      <c r="AJ96" s="110" t="str">
        <f t="shared" ca="1" si="87"/>
        <v/>
      </c>
      <c r="AK96" s="110" t="str">
        <f t="shared" ca="1" si="88"/>
        <v/>
      </c>
      <c r="AL96" s="108" t="str">
        <f t="shared" ca="1" si="58"/>
        <v/>
      </c>
      <c r="AM96" s="108" t="str">
        <f t="shared" ca="1" si="58"/>
        <v/>
      </c>
      <c r="AN96" s="108" t="str">
        <f t="shared" ca="1" si="58"/>
        <v/>
      </c>
      <c r="AO96" s="108" t="str">
        <f t="shared" ca="1" si="89"/>
        <v/>
      </c>
      <c r="AP96" s="108"/>
      <c r="AR96" s="19">
        <f t="shared" si="60"/>
        <v>3</v>
      </c>
      <c r="AS96" s="18" t="e">
        <f t="shared" si="90"/>
        <v>#REF!</v>
      </c>
      <c r="AT96" s="69" t="str">
        <f ca="1">IF(Z96="","",+HLOOKUP(Z96,$E96:$X$98,$AR96,FALSE))</f>
        <v/>
      </c>
      <c r="AU96" s="69" t="str">
        <f ca="1">IF(AA96="","",+HLOOKUP(AA96,$E96:$X$98,$AR96,FALSE))</f>
        <v/>
      </c>
      <c r="AV96" s="156" t="str">
        <f ca="1">IF(AB96="","",+HLOOKUP(AB96,$E96:$X$98,$AR96,FALSE))</f>
        <v/>
      </c>
      <c r="AX96" s="85" t="str">
        <f t="shared" ca="1" si="91"/>
        <v/>
      </c>
      <c r="AY96" s="85" t="str">
        <f t="shared" ca="1" si="61"/>
        <v/>
      </c>
      <c r="AZ96" s="85" t="str">
        <f t="shared" ca="1" si="62"/>
        <v/>
      </c>
      <c r="BA96" s="85" t="str">
        <f t="shared" ca="1" si="63"/>
        <v/>
      </c>
      <c r="BB96" s="85" t="str">
        <f t="shared" ca="1" si="64"/>
        <v/>
      </c>
      <c r="BC96" s="85" t="str">
        <f t="shared" ca="1" si="65"/>
        <v/>
      </c>
      <c r="BD96" s="85" t="str">
        <f t="shared" ca="1" si="66"/>
        <v/>
      </c>
      <c r="BE96" s="85" t="str">
        <f t="shared" ca="1" si="67"/>
        <v/>
      </c>
      <c r="BF96" s="85" t="str">
        <f t="shared" ca="1" si="68"/>
        <v/>
      </c>
      <c r="BG96" s="85" t="str">
        <f t="shared" ca="1" si="69"/>
        <v/>
      </c>
      <c r="BH96" s="85" t="str">
        <f t="shared" ca="1" si="70"/>
        <v/>
      </c>
      <c r="BI96" s="85" t="str">
        <f t="shared" ca="1" si="71"/>
        <v/>
      </c>
      <c r="BJ96" s="85" t="str">
        <f t="shared" ca="1" si="72"/>
        <v/>
      </c>
      <c r="BK96" s="85" t="str">
        <f t="shared" ca="1" si="73"/>
        <v/>
      </c>
      <c r="BL96" s="85" t="str">
        <f t="shared" ca="1" si="74"/>
        <v/>
      </c>
      <c r="BM96" s="85" t="str">
        <f t="shared" ca="1" si="75"/>
        <v/>
      </c>
      <c r="BN96" s="85" t="str">
        <f t="shared" ca="1" si="76"/>
        <v/>
      </c>
      <c r="BO96" s="85" t="str">
        <f t="shared" ca="1" si="77"/>
        <v/>
      </c>
      <c r="BP96" s="85" t="str">
        <f t="shared" ca="1" si="78"/>
        <v/>
      </c>
      <c r="BQ96" s="85"/>
      <c r="BR96" s="85"/>
    </row>
    <row r="97" spans="1:70" ht="13.5" thickBot="1">
      <c r="A97" t="e">
        <f>+MasterData!#REF!</f>
        <v>#REF!</v>
      </c>
      <c r="B97" s="113" t="e">
        <f>+MasterData!#REF!</f>
        <v>#REF!</v>
      </c>
      <c r="C97" s="142" t="e">
        <f>+MasterData!#REF!</f>
        <v>#REF!</v>
      </c>
      <c r="D97" s="63"/>
      <c r="E97" s="133">
        <f t="shared" ca="1" si="94"/>
        <v>0</v>
      </c>
      <c r="F97" s="130">
        <f t="shared" ca="1" si="94"/>
        <v>0</v>
      </c>
      <c r="G97" s="130">
        <f t="shared" ca="1" si="94"/>
        <v>0</v>
      </c>
      <c r="H97" s="130">
        <f t="shared" ca="1" si="94"/>
        <v>0</v>
      </c>
      <c r="I97" s="130">
        <f t="shared" ca="1" si="94"/>
        <v>0</v>
      </c>
      <c r="J97" s="130">
        <f t="shared" ca="1" si="94"/>
        <v>0</v>
      </c>
      <c r="K97" s="130">
        <f t="shared" ca="1" si="94"/>
        <v>0</v>
      </c>
      <c r="L97" s="130">
        <f t="shared" ca="1" si="94"/>
        <v>0</v>
      </c>
      <c r="M97" s="130">
        <f t="shared" ca="1" si="94"/>
        <v>0</v>
      </c>
      <c r="N97" s="130">
        <f t="shared" ca="1" si="94"/>
        <v>0</v>
      </c>
      <c r="O97" s="130">
        <f t="shared" ca="1" si="95"/>
        <v>0</v>
      </c>
      <c r="P97" s="130">
        <f t="shared" ca="1" si="95"/>
        <v>0</v>
      </c>
      <c r="Q97" s="130">
        <f t="shared" ca="1" si="95"/>
        <v>0</v>
      </c>
      <c r="R97" s="130">
        <f t="shared" ca="1" si="95"/>
        <v>0</v>
      </c>
      <c r="S97" s="130">
        <f t="shared" ca="1" si="95"/>
        <v>0</v>
      </c>
      <c r="T97" s="130">
        <f t="shared" ca="1" si="95"/>
        <v>0</v>
      </c>
      <c r="U97" s="130">
        <f t="shared" ca="1" si="95"/>
        <v>0</v>
      </c>
      <c r="V97" s="130">
        <f t="shared" ca="1" si="95"/>
        <v>0</v>
      </c>
      <c r="W97" s="130">
        <f t="shared" ca="1" si="95"/>
        <v>0</v>
      </c>
      <c r="X97" s="130">
        <f t="shared" ca="1" si="95"/>
        <v>0</v>
      </c>
      <c r="Y97" s="72"/>
      <c r="Z97" s="63" t="str">
        <f t="shared" ca="1" si="79"/>
        <v/>
      </c>
      <c r="AA97" s="71" t="str">
        <f t="shared" ca="1" si="80"/>
        <v/>
      </c>
      <c r="AB97" s="72" t="str">
        <f t="shared" ca="1" si="81"/>
        <v/>
      </c>
      <c r="AC97" s="234">
        <f t="shared" ca="1" si="82"/>
        <v>0</v>
      </c>
      <c r="AD97" s="161">
        <f t="shared" ca="1" si="83"/>
        <v>0</v>
      </c>
      <c r="AE97" s="242">
        <f t="shared" ca="1" si="59"/>
        <v>0</v>
      </c>
      <c r="AF97" s="237">
        <f t="shared" ca="1" si="84"/>
        <v>0</v>
      </c>
      <c r="AG97" s="96"/>
      <c r="AH97" s="115" t="str">
        <f t="shared" ca="1" si="85"/>
        <v>No</v>
      </c>
      <c r="AI97" s="115" t="str">
        <f t="shared" ca="1" si="86"/>
        <v/>
      </c>
      <c r="AJ97" s="116" t="str">
        <f t="shared" ca="1" si="87"/>
        <v/>
      </c>
      <c r="AK97" s="116" t="str">
        <f t="shared" ca="1" si="88"/>
        <v/>
      </c>
      <c r="AL97" s="118" t="str">
        <f t="shared" ca="1" si="58"/>
        <v/>
      </c>
      <c r="AM97" s="118" t="str">
        <f t="shared" ca="1" si="58"/>
        <v/>
      </c>
      <c r="AN97" s="118" t="str">
        <f t="shared" ca="1" si="58"/>
        <v/>
      </c>
      <c r="AO97" s="118" t="str">
        <f t="shared" ca="1" si="89"/>
        <v/>
      </c>
      <c r="AP97" s="108"/>
      <c r="AR97" s="19">
        <f>+AR98+1</f>
        <v>2</v>
      </c>
      <c r="AS97" s="18" t="e">
        <f t="shared" si="90"/>
        <v>#REF!</v>
      </c>
      <c r="AT97" s="69" t="str">
        <f ca="1">IF(Z97="","",+HLOOKUP(Z97,$E97:$X$98,$AR97,FALSE))</f>
        <v/>
      </c>
      <c r="AU97" s="69" t="str">
        <f ca="1">IF(AA97="","",+HLOOKUP(AA97,$E97:$X$98,$AR97,FALSE))</f>
        <v/>
      </c>
      <c r="AV97" s="156" t="str">
        <f ca="1">IF(AB97="","",+HLOOKUP(AB97,$E97:$X$98,$AR97,FALSE))</f>
        <v/>
      </c>
      <c r="AX97" s="85" t="str">
        <f t="shared" ca="1" si="91"/>
        <v/>
      </c>
      <c r="AY97" s="85" t="str">
        <f t="shared" ca="1" si="61"/>
        <v/>
      </c>
      <c r="AZ97" s="85" t="str">
        <f t="shared" ca="1" si="62"/>
        <v/>
      </c>
      <c r="BA97" s="85" t="str">
        <f t="shared" ca="1" si="63"/>
        <v/>
      </c>
      <c r="BB97" s="85" t="str">
        <f t="shared" ca="1" si="64"/>
        <v/>
      </c>
      <c r="BC97" s="85" t="str">
        <f t="shared" ca="1" si="65"/>
        <v/>
      </c>
      <c r="BD97" s="85" t="str">
        <f t="shared" ca="1" si="66"/>
        <v/>
      </c>
      <c r="BE97" s="85" t="str">
        <f t="shared" ca="1" si="67"/>
        <v/>
      </c>
      <c r="BF97" s="85" t="str">
        <f t="shared" ca="1" si="68"/>
        <v/>
      </c>
      <c r="BG97" s="85" t="str">
        <f t="shared" ca="1" si="69"/>
        <v/>
      </c>
      <c r="BH97" s="85" t="str">
        <f t="shared" ca="1" si="70"/>
        <v/>
      </c>
      <c r="BI97" s="85" t="str">
        <f t="shared" ca="1" si="71"/>
        <v/>
      </c>
      <c r="BJ97" s="85" t="str">
        <f t="shared" ca="1" si="72"/>
        <v/>
      </c>
      <c r="BK97" s="85" t="str">
        <f t="shared" ca="1" si="73"/>
        <v/>
      </c>
      <c r="BL97" s="85" t="str">
        <f t="shared" ca="1" si="74"/>
        <v/>
      </c>
      <c r="BM97" s="85" t="str">
        <f t="shared" ca="1" si="75"/>
        <v/>
      </c>
      <c r="BN97" s="85" t="str">
        <f t="shared" ca="1" si="76"/>
        <v/>
      </c>
      <c r="BO97" s="85" t="str">
        <f t="shared" ca="1" si="77"/>
        <v/>
      </c>
      <c r="BP97" s="85" t="str">
        <f t="shared" ca="1" si="78"/>
        <v/>
      </c>
      <c r="BQ97" s="85"/>
      <c r="BR97" s="85"/>
    </row>
    <row r="98" spans="1:70" ht="13.5" thickBot="1">
      <c r="E98" s="107" t="str">
        <f ca="1">+E9</f>
        <v>8.2k</v>
      </c>
      <c r="F98" s="107" t="str">
        <f ca="1">+F9</f>
        <v>5.5k</v>
      </c>
      <c r="G98" s="107" t="str">
        <f ca="1">+G9</f>
        <v>5.0k</v>
      </c>
      <c r="H98" s="107" t="str">
        <f ca="1">+H9</f>
        <v>3.4k</v>
      </c>
      <c r="I98" s="107" t="str">
        <f>+I9</f>
        <v>2k</v>
      </c>
      <c r="J98" s="107" t="e">
        <f t="shared" ref="J98:Y98" si="96">+J9</f>
        <v>#REF!</v>
      </c>
      <c r="K98" s="107" t="e">
        <f t="shared" si="96"/>
        <v>#REF!</v>
      </c>
      <c r="L98" s="107" t="e">
        <f t="shared" si="96"/>
        <v>#REF!</v>
      </c>
      <c r="M98" s="107" t="e">
        <f t="shared" si="96"/>
        <v>#REF!</v>
      </c>
      <c r="N98" s="107" t="e">
        <f t="shared" si="96"/>
        <v>#REF!</v>
      </c>
      <c r="O98" s="107" t="e">
        <f t="shared" si="96"/>
        <v>#REF!</v>
      </c>
      <c r="P98" s="107" t="e">
        <f t="shared" si="96"/>
        <v>#REF!</v>
      </c>
      <c r="Q98" s="107" t="e">
        <f t="shared" si="96"/>
        <v>#REF!</v>
      </c>
      <c r="R98" s="107" t="e">
        <f t="shared" si="96"/>
        <v>#REF!</v>
      </c>
      <c r="S98" s="107" t="e">
        <f t="shared" si="96"/>
        <v>#REF!</v>
      </c>
      <c r="T98" s="107" t="e">
        <f t="shared" si="96"/>
        <v>#REF!</v>
      </c>
      <c r="U98" s="107" t="e">
        <f t="shared" si="96"/>
        <v>#REF!</v>
      </c>
      <c r="V98" s="107" t="e">
        <f t="shared" si="96"/>
        <v>#REF!</v>
      </c>
      <c r="W98" s="107" t="e">
        <f t="shared" si="96"/>
        <v>#REF!</v>
      </c>
      <c r="X98" s="107" t="e">
        <f t="shared" si="96"/>
        <v>#REF!</v>
      </c>
      <c r="Y98" s="85">
        <f t="shared" si="96"/>
        <v>0</v>
      </c>
      <c r="Z98" s="85"/>
      <c r="AA98" s="85"/>
      <c r="AB98" s="85"/>
      <c r="AD98" s="85"/>
      <c r="AE98" s="85"/>
      <c r="AF98" s="85"/>
      <c r="AG98" s="123"/>
      <c r="AH98" s="145"/>
      <c r="AI98" s="145"/>
      <c r="AJ98" s="146"/>
      <c r="AK98" s="146"/>
      <c r="AL98" s="147"/>
      <c r="AM98" s="147"/>
      <c r="AN98" s="147"/>
      <c r="AO98" s="147"/>
      <c r="AP98" s="147"/>
      <c r="AR98" s="63">
        <v>1</v>
      </c>
      <c r="AS98" s="71"/>
      <c r="AT98" s="165"/>
      <c r="AU98" s="165"/>
      <c r="AV98" s="166"/>
    </row>
    <row r="99" spans="1:70">
      <c r="C99" s="243" t="s">
        <v>204</v>
      </c>
      <c r="D99" s="243"/>
      <c r="E99" s="225">
        <f ca="1">+SUM(E11:E97)</f>
        <v>912.26599999999996</v>
      </c>
      <c r="F99" s="225">
        <f t="shared" ref="F99:X99" ca="1" si="97">+SUM(F11:F97)</f>
        <v>368.17400000000004</v>
      </c>
      <c r="G99" s="225">
        <f t="shared" ca="1" si="97"/>
        <v>0</v>
      </c>
      <c r="H99" s="225">
        <f t="shared" ca="1" si="97"/>
        <v>0</v>
      </c>
      <c r="I99" s="225">
        <f t="shared" ca="1" si="97"/>
        <v>0</v>
      </c>
      <c r="J99" s="225">
        <f t="shared" ca="1" si="97"/>
        <v>0</v>
      </c>
      <c r="K99" s="225">
        <f t="shared" ca="1" si="97"/>
        <v>0</v>
      </c>
      <c r="L99" s="225">
        <f t="shared" ca="1" si="97"/>
        <v>0</v>
      </c>
      <c r="M99" s="225">
        <f t="shared" ca="1" si="97"/>
        <v>0</v>
      </c>
      <c r="N99" s="225">
        <f t="shared" ca="1" si="97"/>
        <v>0</v>
      </c>
      <c r="O99" s="225">
        <f t="shared" ca="1" si="97"/>
        <v>0</v>
      </c>
      <c r="P99" s="225">
        <f t="shared" ca="1" si="97"/>
        <v>0</v>
      </c>
      <c r="Q99" s="225">
        <f t="shared" ca="1" si="97"/>
        <v>0</v>
      </c>
      <c r="R99" s="225">
        <f t="shared" ca="1" si="97"/>
        <v>0</v>
      </c>
      <c r="S99" s="225">
        <f t="shared" ca="1" si="97"/>
        <v>0</v>
      </c>
      <c r="T99" s="225">
        <f t="shared" ca="1" si="97"/>
        <v>0</v>
      </c>
      <c r="U99" s="225">
        <f t="shared" ca="1" si="97"/>
        <v>0</v>
      </c>
      <c r="V99" s="225">
        <f t="shared" ca="1" si="97"/>
        <v>0</v>
      </c>
      <c r="W99" s="225">
        <f t="shared" ca="1" si="97"/>
        <v>0</v>
      </c>
      <c r="X99" s="225">
        <f t="shared" ca="1" si="97"/>
        <v>0</v>
      </c>
      <c r="Y99" s="226"/>
      <c r="Z99" s="225">
        <f ca="1">+SUM(E99:X99)</f>
        <v>1280.44</v>
      </c>
    </row>
    <row r="100" spans="1:70">
      <c r="B100" s="18"/>
      <c r="C100" s="243" t="s">
        <v>205</v>
      </c>
      <c r="D100" s="243"/>
      <c r="E100" s="225">
        <v>236.95699999999999</v>
      </c>
      <c r="F100" s="225">
        <v>619.50499999999988</v>
      </c>
      <c r="G100" s="225">
        <v>687.61800000000005</v>
      </c>
      <c r="H100" s="225">
        <v>511.07299999999998</v>
      </c>
      <c r="I100" s="225">
        <v>1678.2439999999999</v>
      </c>
      <c r="J100" s="225">
        <v>220.30600000000001</v>
      </c>
      <c r="K100" s="225">
        <v>852.11599999999987</v>
      </c>
      <c r="L100" s="225">
        <v>473.983</v>
      </c>
      <c r="M100" s="225">
        <v>634.81000000000006</v>
      </c>
      <c r="N100" s="225">
        <v>673.66599999999994</v>
      </c>
      <c r="O100" s="225">
        <v>589.34999999999991</v>
      </c>
      <c r="P100" s="225">
        <v>1190.4250000000002</v>
      </c>
      <c r="Q100" s="225">
        <v>361.08800000000002</v>
      </c>
      <c r="R100" s="225">
        <v>2028.4589999999998</v>
      </c>
      <c r="S100" s="225">
        <v>1094.3030000000001</v>
      </c>
      <c r="T100" s="225">
        <v>949.68999999999983</v>
      </c>
      <c r="U100" s="225">
        <v>1318.6610000000003</v>
      </c>
      <c r="V100" s="225">
        <v>1001.266</v>
      </c>
      <c r="W100" s="225">
        <v>0</v>
      </c>
      <c r="X100" s="225">
        <v>0</v>
      </c>
      <c r="Y100" s="225"/>
      <c r="Z100" s="225">
        <v>15121.519999999999</v>
      </c>
    </row>
    <row r="101" spans="1:70">
      <c r="C101" s="125" t="s">
        <v>338</v>
      </c>
      <c r="D101" s="125"/>
      <c r="E101" s="126" t="str">
        <f ca="1">+E$9&amp;"!"&amp;$C101</f>
        <v>8.2k!$B$11:$O$60</v>
      </c>
      <c r="F101" s="126" t="str">
        <f t="shared" ref="F101:X102" ca="1" si="98">+F$9&amp;"!"&amp;$C101</f>
        <v>5.5k!$B$11:$O$60</v>
      </c>
      <c r="G101" s="126" t="str">
        <f t="shared" ca="1" si="98"/>
        <v>5.0k!$B$11:$O$60</v>
      </c>
      <c r="H101" s="126" t="str">
        <f t="shared" ca="1" si="98"/>
        <v>3.4k!$B$11:$O$60</v>
      </c>
      <c r="I101" s="126" t="str">
        <f t="shared" si="98"/>
        <v>2k!$B$11:$O$60</v>
      </c>
      <c r="J101" s="126" t="e">
        <f t="shared" si="98"/>
        <v>#REF!</v>
      </c>
      <c r="K101" s="126" t="e">
        <f t="shared" si="98"/>
        <v>#REF!</v>
      </c>
      <c r="L101" s="126" t="e">
        <f t="shared" si="98"/>
        <v>#REF!</v>
      </c>
      <c r="M101" s="126" t="e">
        <f t="shared" si="98"/>
        <v>#REF!</v>
      </c>
      <c r="N101" s="126" t="e">
        <f t="shared" si="98"/>
        <v>#REF!</v>
      </c>
      <c r="O101" s="126" t="e">
        <f t="shared" si="98"/>
        <v>#REF!</v>
      </c>
      <c r="P101" s="126" t="e">
        <f t="shared" si="98"/>
        <v>#REF!</v>
      </c>
      <c r="Q101" s="126" t="e">
        <f t="shared" si="98"/>
        <v>#REF!</v>
      </c>
      <c r="R101" s="126" t="e">
        <f t="shared" si="98"/>
        <v>#REF!</v>
      </c>
      <c r="S101" s="126" t="e">
        <f t="shared" si="98"/>
        <v>#REF!</v>
      </c>
      <c r="T101" s="126" t="e">
        <f t="shared" si="98"/>
        <v>#REF!</v>
      </c>
      <c r="U101" s="126" t="e">
        <f t="shared" si="98"/>
        <v>#REF!</v>
      </c>
      <c r="V101" s="126" t="e">
        <f t="shared" si="98"/>
        <v>#REF!</v>
      </c>
      <c r="W101" s="126" t="e">
        <f t="shared" si="98"/>
        <v>#REF!</v>
      </c>
      <c r="X101" s="126" t="e">
        <f t="shared" si="98"/>
        <v>#REF!</v>
      </c>
      <c r="Y101" s="9"/>
      <c r="Z101" s="9"/>
    </row>
    <row r="102" spans="1:70">
      <c r="C102" s="125" t="s">
        <v>99</v>
      </c>
      <c r="D102" s="125"/>
      <c r="E102" s="126" t="str">
        <f ca="1">+E$9&amp;"!"&amp;$C102</f>
        <v>8.2k!$B$11:$B$60</v>
      </c>
      <c r="F102" s="126" t="str">
        <f t="shared" ca="1" si="98"/>
        <v>5.5k!$B$11:$B$60</v>
      </c>
      <c r="G102" s="126" t="str">
        <f t="shared" ca="1" si="98"/>
        <v>5.0k!$B$11:$B$60</v>
      </c>
      <c r="H102" s="126" t="str">
        <f t="shared" ca="1" si="98"/>
        <v>3.4k!$B$11:$B$60</v>
      </c>
      <c r="I102" s="126" t="str">
        <f t="shared" si="98"/>
        <v>2k!$B$11:$B$60</v>
      </c>
      <c r="J102" s="126" t="e">
        <f t="shared" si="98"/>
        <v>#REF!</v>
      </c>
      <c r="K102" s="126" t="e">
        <f t="shared" si="98"/>
        <v>#REF!</v>
      </c>
      <c r="L102" s="126" t="e">
        <f t="shared" si="98"/>
        <v>#REF!</v>
      </c>
      <c r="M102" s="126" t="e">
        <f t="shared" si="98"/>
        <v>#REF!</v>
      </c>
      <c r="N102" s="126" t="e">
        <f t="shared" si="98"/>
        <v>#REF!</v>
      </c>
      <c r="O102" s="126" t="e">
        <f t="shared" si="98"/>
        <v>#REF!</v>
      </c>
      <c r="P102" s="126" t="e">
        <f t="shared" si="98"/>
        <v>#REF!</v>
      </c>
      <c r="Q102" s="126" t="e">
        <f t="shared" si="98"/>
        <v>#REF!</v>
      </c>
      <c r="R102" s="126" t="e">
        <f t="shared" si="98"/>
        <v>#REF!</v>
      </c>
      <c r="S102" s="126" t="e">
        <f t="shared" si="98"/>
        <v>#REF!</v>
      </c>
      <c r="T102" s="126" t="e">
        <f t="shared" si="98"/>
        <v>#REF!</v>
      </c>
      <c r="U102" s="126" t="e">
        <f t="shared" si="98"/>
        <v>#REF!</v>
      </c>
      <c r="V102" s="126" t="e">
        <f t="shared" si="98"/>
        <v>#REF!</v>
      </c>
      <c r="W102" s="126" t="e">
        <f t="shared" si="98"/>
        <v>#REF!</v>
      </c>
      <c r="X102" s="126" t="e">
        <f t="shared" si="98"/>
        <v>#REF!</v>
      </c>
      <c r="Y102" s="9"/>
      <c r="Z102" s="9"/>
    </row>
    <row r="104" spans="1:70">
      <c r="AA104" s="85"/>
    </row>
    <row r="105" spans="1:70">
      <c r="C105" s="128" t="s">
        <v>100</v>
      </c>
      <c r="D105" s="128"/>
      <c r="E105" s="127" t="e">
        <f t="shared" ref="E105:L112" ca="1" si="99">INDEX(INDIRECT(E$101),MATCH($B11,INDIRECT(E$102),0),13)</f>
        <v>#N/A</v>
      </c>
      <c r="F105" s="127" t="e">
        <f t="shared" ca="1" si="99"/>
        <v>#N/A</v>
      </c>
      <c r="G105" s="127" t="e">
        <f t="shared" ca="1" si="99"/>
        <v>#N/A</v>
      </c>
      <c r="H105" s="127" t="e">
        <f t="shared" ca="1" si="99"/>
        <v>#N/A</v>
      </c>
      <c r="I105" s="127" t="e">
        <f t="shared" ca="1" si="99"/>
        <v>#REF!</v>
      </c>
      <c r="J105" s="127" t="e">
        <f t="shared" ca="1" si="99"/>
        <v>#REF!</v>
      </c>
      <c r="K105" s="127" t="e">
        <f t="shared" ca="1" si="99"/>
        <v>#REF!</v>
      </c>
      <c r="L105" s="127" t="e">
        <f t="shared" ca="1" si="99"/>
        <v>#REF!</v>
      </c>
    </row>
    <row r="106" spans="1:70">
      <c r="C106" s="518" t="s">
        <v>101</v>
      </c>
      <c r="D106" s="289"/>
      <c r="E106" s="127">
        <f t="shared" ca="1" si="99"/>
        <v>1396.2239999999999</v>
      </c>
      <c r="F106" s="127" t="e">
        <f t="shared" ca="1" si="99"/>
        <v>#N/A</v>
      </c>
      <c r="G106" s="127" t="e">
        <f t="shared" ca="1" si="99"/>
        <v>#N/A</v>
      </c>
      <c r="H106" s="127" t="e">
        <f t="shared" ca="1" si="99"/>
        <v>#N/A</v>
      </c>
      <c r="I106" s="127" t="e">
        <f t="shared" ca="1" si="99"/>
        <v>#REF!</v>
      </c>
      <c r="J106" s="127" t="e">
        <f t="shared" ca="1" si="99"/>
        <v>#REF!</v>
      </c>
      <c r="K106" s="127" t="e">
        <f t="shared" ca="1" si="99"/>
        <v>#REF!</v>
      </c>
      <c r="L106" s="127" t="e">
        <f t="shared" ca="1" si="99"/>
        <v>#REF!</v>
      </c>
    </row>
    <row r="107" spans="1:70">
      <c r="C107" s="518"/>
      <c r="D107" s="289"/>
      <c r="E107" s="127" t="e">
        <f t="shared" ca="1" si="99"/>
        <v>#N/A</v>
      </c>
      <c r="F107" s="127" t="e">
        <f t="shared" ca="1" si="99"/>
        <v>#N/A</v>
      </c>
      <c r="G107" s="127" t="e">
        <f t="shared" ca="1" si="99"/>
        <v>#N/A</v>
      </c>
      <c r="H107" s="127" t="e">
        <f t="shared" ca="1" si="99"/>
        <v>#N/A</v>
      </c>
      <c r="I107" s="127" t="e">
        <f t="shared" ca="1" si="99"/>
        <v>#REF!</v>
      </c>
      <c r="J107" s="127" t="e">
        <f t="shared" ca="1" si="99"/>
        <v>#REF!</v>
      </c>
      <c r="K107" s="127" t="e">
        <f t="shared" ca="1" si="99"/>
        <v>#REF!</v>
      </c>
      <c r="L107" s="127" t="e">
        <f t="shared" ca="1" si="99"/>
        <v>#REF!</v>
      </c>
    </row>
    <row r="108" spans="1:70">
      <c r="C108" s="518"/>
      <c r="D108" s="289"/>
      <c r="E108" s="127" t="e">
        <f t="shared" ca="1" si="99"/>
        <v>#N/A</v>
      </c>
      <c r="F108" s="127" t="e">
        <f t="shared" ca="1" si="99"/>
        <v>#N/A</v>
      </c>
      <c r="G108" s="127" t="e">
        <f t="shared" ca="1" si="99"/>
        <v>#N/A</v>
      </c>
      <c r="H108" s="127" t="e">
        <f t="shared" ca="1" si="99"/>
        <v>#N/A</v>
      </c>
      <c r="I108" s="127" t="e">
        <f t="shared" ca="1" si="99"/>
        <v>#REF!</v>
      </c>
      <c r="J108" s="127" t="e">
        <f t="shared" ca="1" si="99"/>
        <v>#REF!</v>
      </c>
      <c r="K108" s="127" t="e">
        <f t="shared" ca="1" si="99"/>
        <v>#REF!</v>
      </c>
      <c r="L108" s="127" t="e">
        <f t="shared" ca="1" si="99"/>
        <v>#REF!</v>
      </c>
    </row>
    <row r="109" spans="1:70">
      <c r="C109" s="518"/>
      <c r="D109" s="289"/>
      <c r="E109" s="127" t="e">
        <f t="shared" ca="1" si="99"/>
        <v>#N/A</v>
      </c>
      <c r="F109" s="127" t="e">
        <f t="shared" ca="1" si="99"/>
        <v>#N/A</v>
      </c>
      <c r="G109" s="127" t="e">
        <f t="shared" ca="1" si="99"/>
        <v>#N/A</v>
      </c>
      <c r="H109" s="127" t="e">
        <f t="shared" ca="1" si="99"/>
        <v>#N/A</v>
      </c>
      <c r="I109" s="127" t="e">
        <f t="shared" ca="1" si="99"/>
        <v>#REF!</v>
      </c>
      <c r="J109" s="127" t="e">
        <f t="shared" ca="1" si="99"/>
        <v>#REF!</v>
      </c>
      <c r="K109" s="127" t="e">
        <f t="shared" ca="1" si="99"/>
        <v>#REF!</v>
      </c>
      <c r="L109" s="127" t="e">
        <f t="shared" ca="1" si="99"/>
        <v>#REF!</v>
      </c>
    </row>
    <row r="110" spans="1:70">
      <c r="C110" s="518"/>
      <c r="D110" s="289"/>
      <c r="E110" s="127" t="e">
        <f t="shared" ca="1" si="99"/>
        <v>#N/A</v>
      </c>
      <c r="F110" s="127" t="e">
        <f t="shared" ca="1" si="99"/>
        <v>#N/A</v>
      </c>
      <c r="G110" s="127" t="e">
        <f t="shared" ca="1" si="99"/>
        <v>#N/A</v>
      </c>
      <c r="H110" s="127" t="e">
        <f t="shared" ca="1" si="99"/>
        <v>#N/A</v>
      </c>
      <c r="I110" s="127" t="e">
        <f t="shared" ca="1" si="99"/>
        <v>#REF!</v>
      </c>
      <c r="J110" s="127" t="e">
        <f t="shared" ca="1" si="99"/>
        <v>#REF!</v>
      </c>
      <c r="K110" s="127" t="e">
        <f t="shared" ca="1" si="99"/>
        <v>#REF!</v>
      </c>
      <c r="L110" s="127" t="e">
        <f t="shared" ca="1" si="99"/>
        <v>#REF!</v>
      </c>
    </row>
    <row r="111" spans="1:70">
      <c r="C111" s="518"/>
      <c r="D111" s="289"/>
      <c r="E111" s="127" t="e">
        <f t="shared" ca="1" si="99"/>
        <v>#N/A</v>
      </c>
      <c r="F111" s="127" t="e">
        <f t="shared" ca="1" si="99"/>
        <v>#N/A</v>
      </c>
      <c r="G111" s="127" t="e">
        <f t="shared" ca="1" si="99"/>
        <v>#N/A</v>
      </c>
      <c r="H111" s="127" t="e">
        <f t="shared" ca="1" si="99"/>
        <v>#N/A</v>
      </c>
      <c r="I111" s="127" t="e">
        <f t="shared" ca="1" si="99"/>
        <v>#REF!</v>
      </c>
      <c r="J111" s="127" t="e">
        <f t="shared" ca="1" si="99"/>
        <v>#REF!</v>
      </c>
      <c r="K111" s="127" t="e">
        <f t="shared" ca="1" si="99"/>
        <v>#REF!</v>
      </c>
      <c r="L111" s="127" t="e">
        <f t="shared" ca="1" si="99"/>
        <v>#REF!</v>
      </c>
    </row>
    <row r="112" spans="1:70">
      <c r="C112" s="518"/>
      <c r="D112" s="289"/>
      <c r="E112" s="127" t="e">
        <f t="shared" ca="1" si="99"/>
        <v>#N/A</v>
      </c>
      <c r="F112" s="127">
        <f t="shared" ca="1" si="99"/>
        <v>990.04899999999998</v>
      </c>
      <c r="G112" s="127" t="e">
        <f t="shared" ca="1" si="99"/>
        <v>#N/A</v>
      </c>
      <c r="H112" s="127" t="e">
        <f t="shared" ca="1" si="99"/>
        <v>#N/A</v>
      </c>
      <c r="I112" s="127" t="e">
        <f t="shared" ca="1" si="99"/>
        <v>#REF!</v>
      </c>
      <c r="J112" s="127" t="e">
        <f t="shared" ca="1" si="99"/>
        <v>#REF!</v>
      </c>
      <c r="K112" s="127" t="e">
        <f t="shared" ca="1" si="99"/>
        <v>#REF!</v>
      </c>
      <c r="L112" s="127" t="e">
        <f t="shared" ca="1" si="99"/>
        <v>#REF!</v>
      </c>
    </row>
    <row r="113" spans="3:12">
      <c r="C113" s="518"/>
      <c r="D113" s="289"/>
      <c r="E113" s="127" t="e">
        <f t="shared" ref="E113:L113" ca="1" si="100">INDEX(INDIRECT(E$101),MATCH($B19,INDIRECT(E$102),0),13)</f>
        <v>#N/A</v>
      </c>
      <c r="F113" s="127" t="e">
        <f t="shared" ca="1" si="100"/>
        <v>#N/A</v>
      </c>
      <c r="G113" s="127" t="e">
        <f t="shared" ca="1" si="100"/>
        <v>#N/A</v>
      </c>
      <c r="H113" s="127" t="e">
        <f t="shared" ca="1" si="100"/>
        <v>#N/A</v>
      </c>
      <c r="I113" s="127" t="e">
        <f t="shared" ca="1" si="100"/>
        <v>#REF!</v>
      </c>
      <c r="J113" s="127" t="e">
        <f t="shared" ca="1" si="100"/>
        <v>#REF!</v>
      </c>
      <c r="K113" s="127" t="e">
        <f t="shared" ca="1" si="100"/>
        <v>#REF!</v>
      </c>
      <c r="L113" s="127" t="e">
        <f t="shared" ca="1" si="100"/>
        <v>#REF!</v>
      </c>
    </row>
    <row r="114" spans="3:12">
      <c r="C114" s="482"/>
      <c r="D114" s="77"/>
      <c r="E114" s="127" t="e">
        <f t="shared" ref="E114:L114" ca="1" si="101">INDEX(INDIRECT(E$101),MATCH($B20,INDIRECT(E$102),0),13)</f>
        <v>#N/A</v>
      </c>
      <c r="F114" s="127" t="e">
        <f t="shared" ca="1" si="101"/>
        <v>#N/A</v>
      </c>
      <c r="G114" s="127" t="e">
        <f t="shared" ca="1" si="101"/>
        <v>#N/A</v>
      </c>
      <c r="H114" s="127" t="e">
        <f t="shared" ca="1" si="101"/>
        <v>#N/A</v>
      </c>
      <c r="I114" s="127" t="e">
        <f t="shared" ca="1" si="101"/>
        <v>#REF!</v>
      </c>
      <c r="J114" s="127" t="e">
        <f t="shared" ca="1" si="101"/>
        <v>#REF!</v>
      </c>
      <c r="K114" s="127" t="e">
        <f t="shared" ca="1" si="101"/>
        <v>#REF!</v>
      </c>
      <c r="L114" s="127" t="e">
        <f t="shared" ca="1" si="101"/>
        <v>#REF!</v>
      </c>
    </row>
    <row r="115" spans="3:12">
      <c r="C115" s="482"/>
      <c r="D115" s="77"/>
    </row>
    <row r="116" spans="3:12">
      <c r="C116" s="482"/>
      <c r="D116" s="77"/>
    </row>
  </sheetData>
  <mergeCells count="7">
    <mergeCell ref="AH4:AO5"/>
    <mergeCell ref="Z4:AB6"/>
    <mergeCell ref="AT8:AV8"/>
    <mergeCell ref="AR6:AV6"/>
    <mergeCell ref="C106:C116"/>
    <mergeCell ref="AL8:AN8"/>
    <mergeCell ref="Z8:AB8"/>
  </mergeCells>
  <phoneticPr fontId="0" type="noConversion"/>
  <printOptions horizontalCentered="1" gridLines="1"/>
  <pageMargins left="0.59055118110236227" right="0.59055118110236227" top="2.4015748031496065" bottom="0.51181102362204722" header="1.2598425196850394" footer="0.51181102362204722"/>
  <pageSetup paperSize="9" scale="49" orientation="landscape" horizontalDpi="4294967294" verticalDpi="4294967294" r:id="rId1"/>
  <headerFooter alignWithMargins="0">
    <oddHeader>&amp;C&amp;"Arial,Bold"&amp;26Bill Page 2009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X107"/>
  <sheetViews>
    <sheetView zoomScale="90" zoomScaleNormal="90" workbookViewId="0">
      <pane ySplit="5" topLeftCell="A6" activePane="bottomLeft" state="frozen"/>
      <selection activeCell="C85" sqref="C85"/>
      <selection pane="bottomLeft"/>
    </sheetView>
  </sheetViews>
  <sheetFormatPr defaultRowHeight="12.75"/>
  <cols>
    <col min="1" max="2" width="8.140625" customWidth="1"/>
    <col min="13" max="13" width="9.140625" style="1"/>
    <col min="18" max="18" width="9.140625" style="2"/>
    <col min="24" max="24" width="9.140625" style="1"/>
  </cols>
  <sheetData>
    <row r="1" spans="1:24" ht="30.75" thickBot="1">
      <c r="A1" s="181" t="s">
        <v>144</v>
      </c>
      <c r="B1" s="361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24" ht="13.5" thickBot="1">
      <c r="A2" s="183" t="s">
        <v>3</v>
      </c>
      <c r="B2" s="366" t="s">
        <v>348</v>
      </c>
      <c r="C2" s="217" t="s">
        <v>279</v>
      </c>
      <c r="D2" s="217" t="s">
        <v>275</v>
      </c>
      <c r="E2" s="217" t="s">
        <v>347</v>
      </c>
      <c r="F2" s="217" t="s">
        <v>278</v>
      </c>
      <c r="G2" s="217" t="s">
        <v>276</v>
      </c>
      <c r="H2" s="217" t="s">
        <v>145</v>
      </c>
      <c r="I2" s="217" t="s">
        <v>346</v>
      </c>
      <c r="J2" s="184" t="s">
        <v>146</v>
      </c>
      <c r="K2" s="307" t="s">
        <v>345</v>
      </c>
      <c r="L2" s="185"/>
      <c r="N2" s="307"/>
    </row>
    <row r="3" spans="1:24">
      <c r="A3" s="186" t="s">
        <v>147</v>
      </c>
      <c r="B3" s="363"/>
      <c r="C3" s="184">
        <v>2</v>
      </c>
      <c r="D3" s="184">
        <v>3</v>
      </c>
      <c r="E3" s="184"/>
      <c r="F3" s="184">
        <v>3</v>
      </c>
      <c r="G3" s="184">
        <v>4.5</v>
      </c>
      <c r="H3" s="184">
        <v>5</v>
      </c>
      <c r="I3" s="184"/>
      <c r="J3" s="184">
        <v>8</v>
      </c>
      <c r="K3" s="367"/>
      <c r="L3" s="185"/>
    </row>
    <row r="4" spans="1:24">
      <c r="A4" s="187" t="s">
        <v>148</v>
      </c>
      <c r="B4" s="364">
        <f>+OCtimes1!E7</f>
        <v>241.39615104849275</v>
      </c>
      <c r="C4" s="347">
        <f>+OCtimes1!F7</f>
        <v>288.86399999999998</v>
      </c>
      <c r="D4" s="347">
        <f>+OCtimes1!G7</f>
        <v>448.79999979600001</v>
      </c>
      <c r="E4" s="347">
        <f>+OCtimes1!I7</f>
        <v>513.30104685452159</v>
      </c>
      <c r="F4" s="347">
        <f>+OCtimes1!J7</f>
        <v>609.96</v>
      </c>
      <c r="G4" s="347">
        <f>+OCtimes1!K7</f>
        <v>691.26120575050231</v>
      </c>
      <c r="H4" s="347">
        <f>+OCtimes1!M7</f>
        <v>774</v>
      </c>
      <c r="I4" s="347"/>
      <c r="J4" s="347">
        <f>+OCtimes1!Q7</f>
        <v>1272</v>
      </c>
      <c r="K4" s="368">
        <f>+OCtimes1!S7</f>
        <v>1305.5858652721913</v>
      </c>
      <c r="L4" s="314">
        <v>0</v>
      </c>
      <c r="M4" s="314">
        <v>1</v>
      </c>
      <c r="N4" s="315">
        <v>2</v>
      </c>
      <c r="O4" s="315">
        <v>3</v>
      </c>
      <c r="P4" s="315">
        <v>4</v>
      </c>
      <c r="Q4" s="315">
        <v>5</v>
      </c>
      <c r="R4" s="316">
        <v>6</v>
      </c>
      <c r="S4" s="315">
        <f t="shared" ref="S4:W4" si="0">+R4+1</f>
        <v>7</v>
      </c>
      <c r="T4" s="315">
        <f t="shared" si="0"/>
        <v>8</v>
      </c>
      <c r="U4" s="315">
        <f t="shared" si="0"/>
        <v>9</v>
      </c>
      <c r="V4" s="315">
        <f t="shared" si="0"/>
        <v>10</v>
      </c>
      <c r="W4" s="315">
        <f t="shared" si="0"/>
        <v>11</v>
      </c>
      <c r="X4" s="317">
        <f t="shared" ref="X4" si="1">+W4+1</f>
        <v>12</v>
      </c>
    </row>
    <row r="5" spans="1:24" ht="13.5" thickBot="1">
      <c r="A5" s="305"/>
      <c r="B5" s="365"/>
      <c r="C5" s="306"/>
      <c r="D5" s="306"/>
      <c r="E5" s="306"/>
      <c r="F5" s="306"/>
      <c r="G5" s="306"/>
      <c r="H5" s="306"/>
      <c r="I5" s="306"/>
      <c r="J5" s="306"/>
      <c r="K5" s="369"/>
      <c r="L5" s="73">
        <v>6</v>
      </c>
      <c r="M5" s="1">
        <v>7</v>
      </c>
      <c r="N5" s="226">
        <v>8</v>
      </c>
      <c r="O5" s="226">
        <v>9</v>
      </c>
      <c r="P5" s="226">
        <v>10</v>
      </c>
      <c r="Q5" s="226">
        <v>11</v>
      </c>
      <c r="R5" s="318">
        <v>12</v>
      </c>
      <c r="S5" s="226">
        <v>1</v>
      </c>
      <c r="T5" s="226">
        <v>2</v>
      </c>
      <c r="U5" s="226">
        <v>3</v>
      </c>
      <c r="V5" s="226">
        <v>4</v>
      </c>
      <c r="W5" s="226">
        <v>5</v>
      </c>
      <c r="X5" s="226">
        <v>6</v>
      </c>
    </row>
    <row r="6" spans="1:24">
      <c r="A6" s="189">
        <v>5</v>
      </c>
      <c r="B6" s="190">
        <v>0.65259999999999996</v>
      </c>
      <c r="C6" s="190">
        <v>0.65259999999999996</v>
      </c>
      <c r="D6" s="190">
        <v>0.65259999999999996</v>
      </c>
      <c r="E6" s="190">
        <v>0.65259999999999996</v>
      </c>
      <c r="F6" s="190">
        <v>0.65259999999999996</v>
      </c>
      <c r="G6" s="190">
        <v>0.65259999999999996</v>
      </c>
      <c r="H6" s="190">
        <v>0.65259999999999996</v>
      </c>
      <c r="I6" s="190">
        <v>0.65259999999999996</v>
      </c>
      <c r="J6" s="190">
        <v>0.65259999999999996</v>
      </c>
      <c r="K6" s="190">
        <v>0.65259999999999996</v>
      </c>
      <c r="M6" s="313"/>
      <c r="N6" s="6"/>
      <c r="O6" s="6"/>
      <c r="P6" s="6"/>
      <c r="Q6" s="6"/>
      <c r="R6" s="8">
        <f>+C6</f>
        <v>0.65259999999999996</v>
      </c>
      <c r="S6" s="6">
        <f>+$C6+($C7-$C6)/12*(S$4-6)</f>
        <v>0.65570833333333334</v>
      </c>
      <c r="T6" s="6">
        <f t="shared" ref="T6:X6" si="2">+$C6+($C7-$C6)/12*(T$4-6)</f>
        <v>0.65881666666666661</v>
      </c>
      <c r="U6" s="6">
        <f t="shared" si="2"/>
        <v>0.66192499999999999</v>
      </c>
      <c r="V6" s="6">
        <f t="shared" si="2"/>
        <v>0.66503333333333325</v>
      </c>
      <c r="W6" s="6">
        <f t="shared" si="2"/>
        <v>0.66814166666666663</v>
      </c>
      <c r="X6" s="6">
        <f t="shared" si="2"/>
        <v>0.6712499999999999</v>
      </c>
    </row>
    <row r="7" spans="1:24">
      <c r="A7" s="187">
        <v>6</v>
      </c>
      <c r="B7" s="191">
        <v>0.68989999999999996</v>
      </c>
      <c r="C7" s="191">
        <v>0.68989999999999996</v>
      </c>
      <c r="D7" s="191">
        <v>0.68989999999999996</v>
      </c>
      <c r="E7" s="191">
        <v>0.68989999999999996</v>
      </c>
      <c r="F7" s="191">
        <v>0.68989999999999996</v>
      </c>
      <c r="G7" s="191">
        <v>0.68989999999999996</v>
      </c>
      <c r="H7" s="191">
        <v>0.68989999999999996</v>
      </c>
      <c r="I7" s="191">
        <v>0.68989999999999996</v>
      </c>
      <c r="J7" s="191">
        <v>0.68989999999999996</v>
      </c>
      <c r="K7" s="191">
        <v>0.68989999999999996</v>
      </c>
      <c r="L7" s="6">
        <f t="shared" ref="L7:L11" si="3">+X6</f>
        <v>0.6712499999999999</v>
      </c>
      <c r="M7" s="313">
        <f>+$C6+($C7-$C6)/12*(M$4+6)</f>
        <v>0.67435833333333328</v>
      </c>
      <c r="N7" s="313">
        <f t="shared" ref="N7:Q7" si="4">+$C6+($C7-$C6)/12*(N$4+6)</f>
        <v>0.67746666666666666</v>
      </c>
      <c r="O7" s="313">
        <f t="shared" si="4"/>
        <v>0.68057499999999993</v>
      </c>
      <c r="P7" s="313">
        <f t="shared" si="4"/>
        <v>0.68368333333333331</v>
      </c>
      <c r="Q7" s="313">
        <f t="shared" si="4"/>
        <v>0.68679166666666658</v>
      </c>
      <c r="R7" s="8">
        <f>+C7</f>
        <v>0.68989999999999996</v>
      </c>
      <c r="S7" s="6">
        <f>+$C7+($C8-$C7)/12*(S$4-6)</f>
        <v>0.69282499999999991</v>
      </c>
      <c r="T7" s="6">
        <f t="shared" ref="T7" si="5">+$C7+($C8-$C7)/12*(T$4-6)</f>
        <v>0.69574999999999998</v>
      </c>
      <c r="U7" s="6">
        <f t="shared" ref="U7" si="6">+$C7+($C8-$C7)/12*(U$4-6)</f>
        <v>0.69867499999999993</v>
      </c>
      <c r="V7" s="6">
        <f t="shared" ref="V7" si="7">+$C7+($C8-$C7)/12*(V$4-6)</f>
        <v>0.7016</v>
      </c>
      <c r="W7" s="6">
        <f t="shared" ref="W7" si="8">+$C7+($C8-$C7)/12*(W$4-6)</f>
        <v>0.70452499999999996</v>
      </c>
      <c r="X7" s="6">
        <f t="shared" ref="X7" si="9">+$C7+($C8-$C7)/12*(X$4-6)</f>
        <v>0.70744999999999991</v>
      </c>
    </row>
    <row r="8" spans="1:24">
      <c r="A8" s="187">
        <v>7</v>
      </c>
      <c r="B8" s="191">
        <v>0.72499999999999998</v>
      </c>
      <c r="C8" s="191">
        <v>0.72499999999999998</v>
      </c>
      <c r="D8" s="191">
        <v>0.72499999999999998</v>
      </c>
      <c r="E8" s="191">
        <v>0.72499999999999998</v>
      </c>
      <c r="F8" s="191">
        <v>0.72499999999999998</v>
      </c>
      <c r="G8" s="191">
        <v>0.72499999999999998</v>
      </c>
      <c r="H8" s="191">
        <v>0.72499999999999998</v>
      </c>
      <c r="I8" s="191">
        <v>0.72499999999999998</v>
      </c>
      <c r="J8" s="191">
        <v>0.72499999999999998</v>
      </c>
      <c r="K8" s="191">
        <v>0.72499999999999998</v>
      </c>
      <c r="L8" s="6">
        <f t="shared" si="3"/>
        <v>0.70744999999999991</v>
      </c>
      <c r="M8" s="313">
        <f t="shared" ref="M8:M71" si="10">+$C7+($C8-$C7)/12*(M$4+6)</f>
        <v>0.71037499999999998</v>
      </c>
      <c r="N8" s="313">
        <f t="shared" ref="N8:N71" si="11">+$C7+($C8-$C7)/12*(N$4+6)</f>
        <v>0.71329999999999993</v>
      </c>
      <c r="O8" s="313">
        <f t="shared" ref="O8:O71" si="12">+$C7+($C8-$C7)/12*(O$4+6)</f>
        <v>0.716225</v>
      </c>
      <c r="P8" s="313">
        <f t="shared" ref="P8:P71" si="13">+$C7+($C8-$C7)/12*(P$4+6)</f>
        <v>0.71914999999999996</v>
      </c>
      <c r="Q8" s="313">
        <f t="shared" ref="Q8:Q71" si="14">+$C7+($C8-$C7)/12*(Q$4+6)</f>
        <v>0.72207500000000002</v>
      </c>
      <c r="R8" s="8">
        <f t="shared" ref="R8:R71" si="15">+C8</f>
        <v>0.72499999999999998</v>
      </c>
      <c r="S8" s="6">
        <f t="shared" ref="S8:S71" si="16">+$C8+($C9-$C8)/12*(S$4-6)</f>
        <v>0.72774166666666662</v>
      </c>
      <c r="T8" s="6">
        <f t="shared" ref="T8:T71" si="17">+$C8+($C9-$C8)/12*(T$4-6)</f>
        <v>0.73048333333333337</v>
      </c>
      <c r="U8" s="6">
        <f t="shared" ref="U8:U71" si="18">+$C8+($C9-$C8)/12*(U$4-6)</f>
        <v>0.73322500000000002</v>
      </c>
      <c r="V8" s="6">
        <f t="shared" ref="V8:V71" si="19">+$C8+($C9-$C8)/12*(V$4-6)</f>
        <v>0.73596666666666666</v>
      </c>
      <c r="W8" s="6">
        <f t="shared" ref="W8:W71" si="20">+$C8+($C9-$C8)/12*(W$4-6)</f>
        <v>0.7387083333333333</v>
      </c>
      <c r="X8" s="6">
        <f t="shared" ref="X8:X71" si="21">+$C8+($C9-$C8)/12*(X$4-6)</f>
        <v>0.74144999999999994</v>
      </c>
    </row>
    <row r="9" spans="1:24">
      <c r="A9" s="187">
        <v>8</v>
      </c>
      <c r="B9" s="191">
        <v>0.75790000000000002</v>
      </c>
      <c r="C9" s="191">
        <v>0.75790000000000002</v>
      </c>
      <c r="D9" s="191">
        <v>0.75790000000000002</v>
      </c>
      <c r="E9" s="191">
        <v>0.75790000000000002</v>
      </c>
      <c r="F9" s="191">
        <v>0.75790000000000002</v>
      </c>
      <c r="G9" s="191">
        <v>0.75790000000000002</v>
      </c>
      <c r="H9" s="191">
        <v>0.75790000000000002</v>
      </c>
      <c r="I9" s="191">
        <v>0.75790000000000002</v>
      </c>
      <c r="J9" s="191">
        <v>0.75790000000000002</v>
      </c>
      <c r="K9" s="191">
        <v>0.75790000000000002</v>
      </c>
      <c r="L9" s="6">
        <f t="shared" si="3"/>
        <v>0.74144999999999994</v>
      </c>
      <c r="M9" s="313">
        <f t="shared" si="10"/>
        <v>0.7441916666666667</v>
      </c>
      <c r="N9" s="313">
        <f t="shared" si="11"/>
        <v>0.74693333333333334</v>
      </c>
      <c r="O9" s="313">
        <f t="shared" si="12"/>
        <v>0.74967499999999998</v>
      </c>
      <c r="P9" s="313">
        <f t="shared" si="13"/>
        <v>0.75241666666666673</v>
      </c>
      <c r="Q9" s="313">
        <f t="shared" si="14"/>
        <v>0.75515833333333338</v>
      </c>
      <c r="R9" s="8">
        <f t="shared" si="15"/>
        <v>0.75790000000000002</v>
      </c>
      <c r="S9" s="6">
        <f t="shared" si="16"/>
        <v>0.76045833333333335</v>
      </c>
      <c r="T9" s="6">
        <f t="shared" si="17"/>
        <v>0.76301666666666668</v>
      </c>
      <c r="U9" s="6">
        <f t="shared" si="18"/>
        <v>0.76557500000000001</v>
      </c>
      <c r="V9" s="6">
        <f t="shared" si="19"/>
        <v>0.76813333333333333</v>
      </c>
      <c r="W9" s="6">
        <f t="shared" si="20"/>
        <v>0.77069166666666666</v>
      </c>
      <c r="X9" s="6">
        <f t="shared" si="21"/>
        <v>0.77324999999999999</v>
      </c>
    </row>
    <row r="10" spans="1:24">
      <c r="A10" s="187">
        <v>9</v>
      </c>
      <c r="B10" s="191">
        <v>0.78859999999999997</v>
      </c>
      <c r="C10" s="191">
        <v>0.78859999999999997</v>
      </c>
      <c r="D10" s="191">
        <v>0.78859999999999997</v>
      </c>
      <c r="E10" s="191">
        <v>0.78859999999999997</v>
      </c>
      <c r="F10" s="191">
        <v>0.78859999999999997</v>
      </c>
      <c r="G10" s="191">
        <v>0.78859999999999997</v>
      </c>
      <c r="H10" s="191">
        <v>0.78859999999999997</v>
      </c>
      <c r="I10" s="191">
        <v>0.78859999999999997</v>
      </c>
      <c r="J10" s="191">
        <v>0.78859999999999997</v>
      </c>
      <c r="K10" s="191">
        <v>0.78859999999999997</v>
      </c>
      <c r="L10" s="6">
        <f t="shared" si="3"/>
        <v>0.77324999999999999</v>
      </c>
      <c r="M10" s="313">
        <f t="shared" si="10"/>
        <v>0.77580833333333332</v>
      </c>
      <c r="N10" s="313">
        <f t="shared" si="11"/>
        <v>0.77836666666666665</v>
      </c>
      <c r="O10" s="313">
        <f t="shared" si="12"/>
        <v>0.78092499999999998</v>
      </c>
      <c r="P10" s="313">
        <f t="shared" si="13"/>
        <v>0.78348333333333331</v>
      </c>
      <c r="Q10" s="313">
        <f t="shared" si="14"/>
        <v>0.78604166666666664</v>
      </c>
      <c r="R10" s="8">
        <f t="shared" si="15"/>
        <v>0.78859999999999997</v>
      </c>
      <c r="S10" s="6">
        <f t="shared" si="16"/>
        <v>0.79097499999999998</v>
      </c>
      <c r="T10" s="6">
        <f t="shared" si="17"/>
        <v>0.79335</v>
      </c>
      <c r="U10" s="6">
        <f t="shared" si="18"/>
        <v>0.79572500000000002</v>
      </c>
      <c r="V10" s="6">
        <f t="shared" si="19"/>
        <v>0.79810000000000003</v>
      </c>
      <c r="W10" s="6">
        <f t="shared" si="20"/>
        <v>0.80047500000000005</v>
      </c>
      <c r="X10" s="6">
        <f t="shared" si="21"/>
        <v>0.80285000000000006</v>
      </c>
    </row>
    <row r="11" spans="1:24">
      <c r="A11" s="192">
        <v>10</v>
      </c>
      <c r="B11" s="193">
        <v>0.81710000000000005</v>
      </c>
      <c r="C11" s="193">
        <v>0.81710000000000005</v>
      </c>
      <c r="D11" s="193">
        <v>0.81710000000000005</v>
      </c>
      <c r="E11" s="193">
        <v>0.81710000000000005</v>
      </c>
      <c r="F11" s="193">
        <v>0.81710000000000005</v>
      </c>
      <c r="G11" s="193">
        <v>0.81710000000000005</v>
      </c>
      <c r="H11" s="193">
        <v>0.81710000000000005</v>
      </c>
      <c r="I11" s="193">
        <v>0.81710000000000005</v>
      </c>
      <c r="J11" s="193">
        <v>0.81710000000000005</v>
      </c>
      <c r="K11" s="193">
        <v>0.81710000000000005</v>
      </c>
      <c r="L11" s="6">
        <f t="shared" si="3"/>
        <v>0.80285000000000006</v>
      </c>
      <c r="M11" s="313">
        <f t="shared" si="10"/>
        <v>0.80522499999999997</v>
      </c>
      <c r="N11" s="313">
        <f t="shared" si="11"/>
        <v>0.80759999999999998</v>
      </c>
      <c r="O11" s="313">
        <f t="shared" si="12"/>
        <v>0.809975</v>
      </c>
      <c r="P11" s="313">
        <f t="shared" si="13"/>
        <v>0.81235000000000002</v>
      </c>
      <c r="Q11" s="313">
        <f t="shared" si="14"/>
        <v>0.81472500000000003</v>
      </c>
      <c r="R11" s="8">
        <f t="shared" si="15"/>
        <v>0.81710000000000005</v>
      </c>
      <c r="S11" s="6">
        <f t="shared" si="16"/>
        <v>0.81929166666666675</v>
      </c>
      <c r="T11" s="6">
        <f t="shared" si="17"/>
        <v>0.82148333333333334</v>
      </c>
      <c r="U11" s="6">
        <f t="shared" si="18"/>
        <v>0.82367500000000005</v>
      </c>
      <c r="V11" s="6">
        <f t="shared" si="19"/>
        <v>0.82586666666666675</v>
      </c>
      <c r="W11" s="6">
        <f t="shared" si="20"/>
        <v>0.82805833333333334</v>
      </c>
      <c r="X11" s="6">
        <f t="shared" si="21"/>
        <v>0.83025000000000004</v>
      </c>
    </row>
    <row r="12" spans="1:24">
      <c r="A12" s="187">
        <v>11</v>
      </c>
      <c r="B12" s="191">
        <v>0.84340000000000004</v>
      </c>
      <c r="C12" s="191">
        <v>0.84340000000000004</v>
      </c>
      <c r="D12" s="191">
        <v>0.84340000000000004</v>
      </c>
      <c r="E12" s="191">
        <v>0.84340000000000004</v>
      </c>
      <c r="F12" s="191">
        <v>0.84340000000000004</v>
      </c>
      <c r="G12" s="191">
        <v>0.84340000000000004</v>
      </c>
      <c r="H12" s="191">
        <v>0.84340000000000004</v>
      </c>
      <c r="I12" s="191">
        <v>0.84340000000000004</v>
      </c>
      <c r="J12" s="191">
        <v>0.84340000000000004</v>
      </c>
      <c r="K12" s="191">
        <v>0.84340000000000004</v>
      </c>
      <c r="L12" s="6">
        <f>+X11</f>
        <v>0.83025000000000004</v>
      </c>
      <c r="M12" s="313">
        <f t="shared" si="10"/>
        <v>0.83244166666666675</v>
      </c>
      <c r="N12" s="313">
        <f t="shared" si="11"/>
        <v>0.83463333333333334</v>
      </c>
      <c r="O12" s="313">
        <f t="shared" si="12"/>
        <v>0.83682500000000004</v>
      </c>
      <c r="P12" s="313">
        <f t="shared" si="13"/>
        <v>0.83901666666666674</v>
      </c>
      <c r="Q12" s="313">
        <f t="shared" si="14"/>
        <v>0.84120833333333334</v>
      </c>
      <c r="R12" s="8">
        <f t="shared" si="15"/>
        <v>0.84340000000000004</v>
      </c>
      <c r="S12" s="6">
        <f t="shared" si="16"/>
        <v>0.84540833333333332</v>
      </c>
      <c r="T12" s="6">
        <f t="shared" si="17"/>
        <v>0.84741666666666671</v>
      </c>
      <c r="U12" s="6">
        <f t="shared" si="18"/>
        <v>0.8494250000000001</v>
      </c>
      <c r="V12" s="6">
        <f t="shared" si="19"/>
        <v>0.85143333333333338</v>
      </c>
      <c r="W12" s="6">
        <f t="shared" si="20"/>
        <v>0.85344166666666665</v>
      </c>
      <c r="X12" s="6">
        <f t="shared" si="21"/>
        <v>0.85545000000000004</v>
      </c>
    </row>
    <row r="13" spans="1:24">
      <c r="A13" s="187">
        <v>12</v>
      </c>
      <c r="B13" s="191">
        <v>0.86750000000000005</v>
      </c>
      <c r="C13" s="191">
        <v>0.86750000000000005</v>
      </c>
      <c r="D13" s="191">
        <v>0.86750000000000005</v>
      </c>
      <c r="E13" s="191">
        <v>0.86750000000000005</v>
      </c>
      <c r="F13" s="191">
        <v>0.86750000000000005</v>
      </c>
      <c r="G13" s="191">
        <v>0.86750000000000005</v>
      </c>
      <c r="H13" s="191">
        <v>0.86750000000000005</v>
      </c>
      <c r="I13" s="191">
        <v>0.86750000000000005</v>
      </c>
      <c r="J13" s="191">
        <v>0.86750000000000005</v>
      </c>
      <c r="K13" s="191">
        <v>0.86750000000000005</v>
      </c>
      <c r="L13" s="6">
        <f t="shared" ref="L13:L76" si="22">+X12</f>
        <v>0.85545000000000004</v>
      </c>
      <c r="M13" s="313">
        <f t="shared" si="10"/>
        <v>0.85745833333333343</v>
      </c>
      <c r="N13" s="313">
        <f t="shared" si="11"/>
        <v>0.85946666666666671</v>
      </c>
      <c r="O13" s="313">
        <f t="shared" si="12"/>
        <v>0.86147499999999999</v>
      </c>
      <c r="P13" s="313">
        <f t="shared" si="13"/>
        <v>0.86348333333333338</v>
      </c>
      <c r="Q13" s="313">
        <f t="shared" si="14"/>
        <v>0.86549166666666677</v>
      </c>
      <c r="R13" s="8">
        <f t="shared" si="15"/>
        <v>0.86750000000000005</v>
      </c>
      <c r="S13" s="6">
        <f t="shared" si="16"/>
        <v>0.86932500000000001</v>
      </c>
      <c r="T13" s="6">
        <f t="shared" si="17"/>
        <v>0.87115000000000009</v>
      </c>
      <c r="U13" s="6">
        <f t="shared" si="18"/>
        <v>0.87297500000000006</v>
      </c>
      <c r="V13" s="6">
        <f t="shared" si="19"/>
        <v>0.87480000000000002</v>
      </c>
      <c r="W13" s="6">
        <f t="shared" si="20"/>
        <v>0.87662499999999999</v>
      </c>
      <c r="X13" s="6">
        <f t="shared" si="21"/>
        <v>0.87844999999999995</v>
      </c>
    </row>
    <row r="14" spans="1:24">
      <c r="A14" s="187">
        <v>13</v>
      </c>
      <c r="B14" s="191">
        <v>0.88939999999999997</v>
      </c>
      <c r="C14" s="191">
        <v>0.88939999999999997</v>
      </c>
      <c r="D14" s="191">
        <v>0.88939999999999997</v>
      </c>
      <c r="E14" s="191">
        <v>0.88939999999999997</v>
      </c>
      <c r="F14" s="191">
        <v>0.88939999999999997</v>
      </c>
      <c r="G14" s="191">
        <v>0.88939999999999997</v>
      </c>
      <c r="H14" s="191">
        <v>0.88939999999999997</v>
      </c>
      <c r="I14" s="191">
        <v>0.88939999999999997</v>
      </c>
      <c r="J14" s="191">
        <v>0.88939999999999997</v>
      </c>
      <c r="K14" s="191">
        <v>0.88939999999999997</v>
      </c>
      <c r="L14" s="6">
        <f t="shared" si="22"/>
        <v>0.87844999999999995</v>
      </c>
      <c r="M14" s="313">
        <f t="shared" si="10"/>
        <v>0.88027500000000003</v>
      </c>
      <c r="N14" s="313">
        <f t="shared" si="11"/>
        <v>0.8821</v>
      </c>
      <c r="O14" s="313">
        <f t="shared" si="12"/>
        <v>0.88392499999999996</v>
      </c>
      <c r="P14" s="313">
        <f t="shared" si="13"/>
        <v>0.88575000000000004</v>
      </c>
      <c r="Q14" s="313">
        <f t="shared" si="14"/>
        <v>0.887575</v>
      </c>
      <c r="R14" s="8">
        <f t="shared" si="15"/>
        <v>0.88939999999999997</v>
      </c>
      <c r="S14" s="6">
        <f t="shared" si="16"/>
        <v>0.89104166666666662</v>
      </c>
      <c r="T14" s="6">
        <f t="shared" si="17"/>
        <v>0.89268333333333327</v>
      </c>
      <c r="U14" s="6">
        <f t="shared" si="18"/>
        <v>0.89432500000000004</v>
      </c>
      <c r="V14" s="6">
        <f t="shared" si="19"/>
        <v>0.89596666666666669</v>
      </c>
      <c r="W14" s="6">
        <f t="shared" si="20"/>
        <v>0.89760833333333334</v>
      </c>
      <c r="X14" s="6">
        <f t="shared" si="21"/>
        <v>0.89924999999999999</v>
      </c>
    </row>
    <row r="15" spans="1:24">
      <c r="A15" s="187">
        <v>14</v>
      </c>
      <c r="B15" s="191">
        <v>0.90910000000000002</v>
      </c>
      <c r="C15" s="191">
        <v>0.90910000000000002</v>
      </c>
      <c r="D15" s="191">
        <v>0.90910000000000002</v>
      </c>
      <c r="E15" s="191">
        <v>0.90910000000000002</v>
      </c>
      <c r="F15" s="191">
        <v>0.90910000000000002</v>
      </c>
      <c r="G15" s="191">
        <v>0.90910000000000002</v>
      </c>
      <c r="H15" s="191">
        <v>0.90910000000000002</v>
      </c>
      <c r="I15" s="191">
        <v>0.90910000000000002</v>
      </c>
      <c r="J15" s="191">
        <v>0.90910000000000002</v>
      </c>
      <c r="K15" s="191">
        <v>0.90910000000000002</v>
      </c>
      <c r="L15" s="6">
        <f t="shared" si="22"/>
        <v>0.89924999999999999</v>
      </c>
      <c r="M15" s="313">
        <f t="shared" si="10"/>
        <v>0.90089166666666665</v>
      </c>
      <c r="N15" s="313">
        <f t="shared" si="11"/>
        <v>0.9025333333333333</v>
      </c>
      <c r="O15" s="313">
        <f t="shared" si="12"/>
        <v>0.90417499999999995</v>
      </c>
      <c r="P15" s="313">
        <f t="shared" si="13"/>
        <v>0.90581666666666671</v>
      </c>
      <c r="Q15" s="313">
        <f t="shared" si="14"/>
        <v>0.90745833333333337</v>
      </c>
      <c r="R15" s="8">
        <f t="shared" si="15"/>
        <v>0.90910000000000002</v>
      </c>
      <c r="S15" s="6">
        <f t="shared" si="16"/>
        <v>0.91055833333333336</v>
      </c>
      <c r="T15" s="6">
        <f t="shared" si="17"/>
        <v>0.9120166666666667</v>
      </c>
      <c r="U15" s="6">
        <f t="shared" si="18"/>
        <v>0.91347500000000004</v>
      </c>
      <c r="V15" s="6">
        <f t="shared" si="19"/>
        <v>0.91493333333333338</v>
      </c>
      <c r="W15" s="6">
        <f t="shared" si="20"/>
        <v>0.91639166666666672</v>
      </c>
      <c r="X15" s="6">
        <f t="shared" si="21"/>
        <v>0.91785000000000005</v>
      </c>
    </row>
    <row r="16" spans="1:24">
      <c r="A16" s="192">
        <v>15</v>
      </c>
      <c r="B16" s="193">
        <v>0.92659999999999998</v>
      </c>
      <c r="C16" s="193">
        <v>0.92659999999999998</v>
      </c>
      <c r="D16" s="193">
        <v>0.92659999999999998</v>
      </c>
      <c r="E16" s="193">
        <v>0.92659999999999998</v>
      </c>
      <c r="F16" s="193">
        <v>0.92659999999999998</v>
      </c>
      <c r="G16" s="193">
        <v>0.92659999999999998</v>
      </c>
      <c r="H16" s="193">
        <v>0.92659999999999998</v>
      </c>
      <c r="I16" s="193">
        <v>0.92659999999999998</v>
      </c>
      <c r="J16" s="193">
        <v>0.92659999999999998</v>
      </c>
      <c r="K16" s="193">
        <v>0.92659999999999998</v>
      </c>
      <c r="L16" s="6">
        <f t="shared" si="22"/>
        <v>0.91785000000000005</v>
      </c>
      <c r="M16" s="313">
        <f t="shared" si="10"/>
        <v>0.91930833333333328</v>
      </c>
      <c r="N16" s="313">
        <f t="shared" si="11"/>
        <v>0.92076666666666662</v>
      </c>
      <c r="O16" s="313">
        <f t="shared" si="12"/>
        <v>0.92222499999999996</v>
      </c>
      <c r="P16" s="313">
        <f t="shared" si="13"/>
        <v>0.9236833333333333</v>
      </c>
      <c r="Q16" s="313">
        <f t="shared" si="14"/>
        <v>0.92514166666666664</v>
      </c>
      <c r="R16" s="8">
        <f t="shared" si="15"/>
        <v>0.92659999999999998</v>
      </c>
      <c r="S16" s="6">
        <f t="shared" si="16"/>
        <v>0.92787500000000001</v>
      </c>
      <c r="T16" s="6">
        <f t="shared" si="17"/>
        <v>0.92914999999999992</v>
      </c>
      <c r="U16" s="6">
        <f t="shared" si="18"/>
        <v>0.93042499999999995</v>
      </c>
      <c r="V16" s="6">
        <f t="shared" si="19"/>
        <v>0.93169999999999997</v>
      </c>
      <c r="W16" s="6">
        <f t="shared" si="20"/>
        <v>0.932975</v>
      </c>
      <c r="X16" s="6">
        <f t="shared" si="21"/>
        <v>0.93425000000000002</v>
      </c>
    </row>
    <row r="17" spans="1:24">
      <c r="A17" s="187">
        <v>16</v>
      </c>
      <c r="B17" s="191">
        <v>0.94189999999999996</v>
      </c>
      <c r="C17" s="191">
        <v>0.94189999999999996</v>
      </c>
      <c r="D17" s="191">
        <v>0.94189999999999996</v>
      </c>
      <c r="E17" s="191">
        <v>0.94189999999999996</v>
      </c>
      <c r="F17" s="191">
        <v>0.94189999999999996</v>
      </c>
      <c r="G17" s="191">
        <v>0.94189999999999996</v>
      </c>
      <c r="H17" s="191">
        <v>0.94189999999999996</v>
      </c>
      <c r="I17" s="191">
        <v>0.94189999999999996</v>
      </c>
      <c r="J17" s="191">
        <v>0.94189999999999996</v>
      </c>
      <c r="K17" s="191">
        <v>0.94189999999999996</v>
      </c>
      <c r="L17" s="6">
        <f t="shared" si="22"/>
        <v>0.93425000000000002</v>
      </c>
      <c r="M17" s="313">
        <f t="shared" si="10"/>
        <v>0.93552499999999994</v>
      </c>
      <c r="N17" s="313">
        <f t="shared" si="11"/>
        <v>0.93679999999999997</v>
      </c>
      <c r="O17" s="313">
        <f t="shared" si="12"/>
        <v>0.93807499999999999</v>
      </c>
      <c r="P17" s="313">
        <f t="shared" si="13"/>
        <v>0.93934999999999991</v>
      </c>
      <c r="Q17" s="313">
        <f t="shared" si="14"/>
        <v>0.94062499999999993</v>
      </c>
      <c r="R17" s="8">
        <f t="shared" si="15"/>
        <v>0.94189999999999996</v>
      </c>
      <c r="S17" s="6">
        <f t="shared" si="16"/>
        <v>0.94299166666666667</v>
      </c>
      <c r="T17" s="6">
        <f t="shared" si="17"/>
        <v>0.94408333333333327</v>
      </c>
      <c r="U17" s="6">
        <f t="shared" si="18"/>
        <v>0.94517499999999999</v>
      </c>
      <c r="V17" s="6">
        <f t="shared" si="19"/>
        <v>0.94626666666666659</v>
      </c>
      <c r="W17" s="6">
        <f t="shared" si="20"/>
        <v>0.9473583333333333</v>
      </c>
      <c r="X17" s="6">
        <f t="shared" si="21"/>
        <v>0.94845000000000002</v>
      </c>
    </row>
    <row r="18" spans="1:24">
      <c r="A18" s="187">
        <v>17</v>
      </c>
      <c r="B18" s="191">
        <v>0.95499999999999996</v>
      </c>
      <c r="C18" s="191">
        <v>0.95499999999999996</v>
      </c>
      <c r="D18" s="191">
        <v>0.95499999999999996</v>
      </c>
      <c r="E18" s="191">
        <v>0.95499999999999996</v>
      </c>
      <c r="F18" s="191">
        <v>0.95499999999999996</v>
      </c>
      <c r="G18" s="191">
        <v>0.95499999999999996</v>
      </c>
      <c r="H18" s="191">
        <v>0.95499999999999996</v>
      </c>
      <c r="I18" s="191">
        <v>0.95499999999999996</v>
      </c>
      <c r="J18" s="191">
        <v>0.95499999999999996</v>
      </c>
      <c r="K18" s="191">
        <v>0.95499999999999996</v>
      </c>
      <c r="L18" s="6">
        <f t="shared" si="22"/>
        <v>0.94845000000000002</v>
      </c>
      <c r="M18" s="313">
        <f t="shared" si="10"/>
        <v>0.94954166666666662</v>
      </c>
      <c r="N18" s="313">
        <f t="shared" si="11"/>
        <v>0.95063333333333333</v>
      </c>
      <c r="O18" s="313">
        <f t="shared" si="12"/>
        <v>0.95172499999999993</v>
      </c>
      <c r="P18" s="313">
        <f t="shared" si="13"/>
        <v>0.95281666666666665</v>
      </c>
      <c r="Q18" s="313">
        <f t="shared" si="14"/>
        <v>0.95390833333333325</v>
      </c>
      <c r="R18" s="8">
        <f t="shared" si="15"/>
        <v>0.95499999999999996</v>
      </c>
      <c r="S18" s="6">
        <f t="shared" si="16"/>
        <v>0.95599999999999996</v>
      </c>
      <c r="T18" s="6">
        <f t="shared" si="17"/>
        <v>0.95699999999999996</v>
      </c>
      <c r="U18" s="6">
        <f t="shared" si="18"/>
        <v>0.95799999999999996</v>
      </c>
      <c r="V18" s="6">
        <f t="shared" si="19"/>
        <v>0.95899999999999996</v>
      </c>
      <c r="W18" s="6">
        <f t="shared" si="20"/>
        <v>0.96</v>
      </c>
      <c r="X18" s="6">
        <f t="shared" si="21"/>
        <v>0.96099999999999997</v>
      </c>
    </row>
    <row r="19" spans="1:24">
      <c r="A19" s="187">
        <v>18</v>
      </c>
      <c r="B19" s="191">
        <v>0.96699999999999997</v>
      </c>
      <c r="C19" s="191">
        <v>0.96699999999999997</v>
      </c>
      <c r="D19" s="191">
        <v>0.96699999999999997</v>
      </c>
      <c r="E19" s="191">
        <v>0.96699999999999997</v>
      </c>
      <c r="F19" s="191">
        <v>0.96699999999999997</v>
      </c>
      <c r="G19" s="191">
        <v>0.96699999999999997</v>
      </c>
      <c r="H19" s="191">
        <v>0.96699999999999997</v>
      </c>
      <c r="I19" s="191">
        <v>0.96699999999999997</v>
      </c>
      <c r="J19" s="191">
        <v>0.96699999999999997</v>
      </c>
      <c r="K19" s="191">
        <v>0.96699999999999997</v>
      </c>
      <c r="L19" s="6">
        <f t="shared" si="22"/>
        <v>0.96099999999999997</v>
      </c>
      <c r="M19" s="313">
        <f t="shared" si="10"/>
        <v>0.96199999999999997</v>
      </c>
      <c r="N19" s="313">
        <f t="shared" si="11"/>
        <v>0.96299999999999997</v>
      </c>
      <c r="O19" s="313">
        <f t="shared" si="12"/>
        <v>0.96399999999999997</v>
      </c>
      <c r="P19" s="313">
        <f t="shared" si="13"/>
        <v>0.96499999999999997</v>
      </c>
      <c r="Q19" s="313">
        <f t="shared" si="14"/>
        <v>0.96599999999999997</v>
      </c>
      <c r="R19" s="8">
        <f t="shared" si="15"/>
        <v>0.96699999999999997</v>
      </c>
      <c r="S19" s="6">
        <f t="shared" si="16"/>
        <v>0.96799999999999997</v>
      </c>
      <c r="T19" s="6">
        <f t="shared" si="17"/>
        <v>0.96899999999999997</v>
      </c>
      <c r="U19" s="6">
        <f t="shared" si="18"/>
        <v>0.97</v>
      </c>
      <c r="V19" s="6">
        <f t="shared" si="19"/>
        <v>0.97099999999999997</v>
      </c>
      <c r="W19" s="6">
        <f t="shared" si="20"/>
        <v>0.97199999999999998</v>
      </c>
      <c r="X19" s="6">
        <f t="shared" si="21"/>
        <v>0.97299999999999998</v>
      </c>
    </row>
    <row r="20" spans="1:24">
      <c r="A20" s="187">
        <v>19</v>
      </c>
      <c r="B20" s="191">
        <v>0.97899999999999998</v>
      </c>
      <c r="C20" s="191">
        <v>0.97899999999999998</v>
      </c>
      <c r="D20" s="191">
        <v>0.97899999999999998</v>
      </c>
      <c r="E20" s="191">
        <v>0.97899999999999998</v>
      </c>
      <c r="F20" s="191">
        <v>0.97899999999999998</v>
      </c>
      <c r="G20" s="191">
        <v>0.97899999999999998</v>
      </c>
      <c r="H20" s="191">
        <v>0.97899999999999998</v>
      </c>
      <c r="I20" s="191">
        <v>0.97899999999999998</v>
      </c>
      <c r="J20" s="191">
        <v>0.97899999999999998</v>
      </c>
      <c r="K20" s="191">
        <v>0.97899999999999998</v>
      </c>
      <c r="L20" s="6">
        <f t="shared" si="22"/>
        <v>0.97299999999999998</v>
      </c>
      <c r="M20" s="313">
        <f t="shared" si="10"/>
        <v>0.97399999999999998</v>
      </c>
      <c r="N20" s="313">
        <f t="shared" si="11"/>
        <v>0.97499999999999998</v>
      </c>
      <c r="O20" s="313">
        <f t="shared" si="12"/>
        <v>0.97599999999999998</v>
      </c>
      <c r="P20" s="313">
        <f t="shared" si="13"/>
        <v>0.97699999999999998</v>
      </c>
      <c r="Q20" s="313">
        <f t="shared" si="14"/>
        <v>0.97799999999999998</v>
      </c>
      <c r="R20" s="8">
        <f t="shared" si="15"/>
        <v>0.97899999999999998</v>
      </c>
      <c r="S20" s="6">
        <f t="shared" si="16"/>
        <v>0.97985833333333328</v>
      </c>
      <c r="T20" s="6">
        <f t="shared" si="17"/>
        <v>0.98071666666666668</v>
      </c>
      <c r="U20" s="6">
        <f t="shared" si="18"/>
        <v>0.98157499999999998</v>
      </c>
      <c r="V20" s="6">
        <f t="shared" si="19"/>
        <v>0.98243333333333327</v>
      </c>
      <c r="W20" s="6">
        <f t="shared" si="20"/>
        <v>0.98329166666666667</v>
      </c>
      <c r="X20" s="6">
        <f t="shared" si="21"/>
        <v>0.98414999999999997</v>
      </c>
    </row>
    <row r="21" spans="1:24">
      <c r="A21" s="192">
        <v>20</v>
      </c>
      <c r="B21" s="193">
        <v>0.98929999999999996</v>
      </c>
      <c r="C21" s="193">
        <v>0.98929999999999996</v>
      </c>
      <c r="D21" s="193">
        <v>0.98929999999999996</v>
      </c>
      <c r="E21" s="193">
        <v>0.98929999999999996</v>
      </c>
      <c r="F21" s="193">
        <v>0.98929999999999996</v>
      </c>
      <c r="G21" s="193">
        <v>0.98929999999999996</v>
      </c>
      <c r="H21" s="193">
        <v>0.98929999999999996</v>
      </c>
      <c r="I21" s="193">
        <v>0.98929999999999996</v>
      </c>
      <c r="J21" s="193">
        <v>0.98929999999999996</v>
      </c>
      <c r="K21" s="193">
        <v>0.98929999999999996</v>
      </c>
      <c r="L21" s="6">
        <f t="shared" si="22"/>
        <v>0.98414999999999997</v>
      </c>
      <c r="M21" s="313">
        <f t="shared" si="10"/>
        <v>0.98500833333333326</v>
      </c>
      <c r="N21" s="313">
        <f t="shared" si="11"/>
        <v>0.98586666666666667</v>
      </c>
      <c r="O21" s="313">
        <f t="shared" si="12"/>
        <v>0.98672499999999996</v>
      </c>
      <c r="P21" s="313">
        <f t="shared" si="13"/>
        <v>0.98758333333333326</v>
      </c>
      <c r="Q21" s="313">
        <f t="shared" si="14"/>
        <v>0.98844166666666666</v>
      </c>
      <c r="R21" s="8">
        <f t="shared" si="15"/>
        <v>0.98929999999999996</v>
      </c>
      <c r="S21" s="6">
        <f t="shared" si="16"/>
        <v>0.98986666666666667</v>
      </c>
      <c r="T21" s="6">
        <f t="shared" si="17"/>
        <v>0.99043333333333328</v>
      </c>
      <c r="U21" s="6">
        <f t="shared" si="18"/>
        <v>0.99099999999999999</v>
      </c>
      <c r="V21" s="6">
        <f t="shared" si="19"/>
        <v>0.9915666666666666</v>
      </c>
      <c r="W21" s="6">
        <f t="shared" si="20"/>
        <v>0.99213333333333331</v>
      </c>
      <c r="X21" s="6">
        <f t="shared" si="21"/>
        <v>0.99269999999999992</v>
      </c>
    </row>
    <row r="22" spans="1:24">
      <c r="A22" s="187">
        <v>21</v>
      </c>
      <c r="B22" s="191">
        <v>0.99609999999999999</v>
      </c>
      <c r="C22" s="191">
        <v>0.99609999999999999</v>
      </c>
      <c r="D22" s="191">
        <v>0.99609999999999999</v>
      </c>
      <c r="E22" s="191">
        <v>0.99609999999999999</v>
      </c>
      <c r="F22" s="191">
        <v>0.99609999999999999</v>
      </c>
      <c r="G22" s="191">
        <v>0.99609999999999999</v>
      </c>
      <c r="H22" s="191">
        <v>0.99609999999999999</v>
      </c>
      <c r="I22" s="191">
        <v>0.99609999999999999</v>
      </c>
      <c r="J22" s="191">
        <v>0.99609999999999999</v>
      </c>
      <c r="K22" s="191">
        <v>0.99609999999999999</v>
      </c>
      <c r="L22" s="6">
        <f t="shared" si="22"/>
        <v>0.99269999999999992</v>
      </c>
      <c r="M22" s="313">
        <f t="shared" si="10"/>
        <v>0.99326666666666663</v>
      </c>
      <c r="N22" s="313">
        <f t="shared" si="11"/>
        <v>0.99383333333333335</v>
      </c>
      <c r="O22" s="313">
        <f t="shared" si="12"/>
        <v>0.99439999999999995</v>
      </c>
      <c r="P22" s="313">
        <f t="shared" si="13"/>
        <v>0.99496666666666667</v>
      </c>
      <c r="Q22" s="313">
        <f t="shared" si="14"/>
        <v>0.99553333333333327</v>
      </c>
      <c r="R22" s="8">
        <f t="shared" si="15"/>
        <v>0.99609999999999999</v>
      </c>
      <c r="S22" s="6">
        <f t="shared" si="16"/>
        <v>0.99639166666666668</v>
      </c>
      <c r="T22" s="6">
        <f t="shared" si="17"/>
        <v>0.99668333333333337</v>
      </c>
      <c r="U22" s="6">
        <f t="shared" si="18"/>
        <v>0.99697499999999994</v>
      </c>
      <c r="V22" s="6">
        <f t="shared" si="19"/>
        <v>0.99726666666666663</v>
      </c>
      <c r="W22" s="6">
        <f t="shared" si="20"/>
        <v>0.99755833333333332</v>
      </c>
      <c r="X22" s="6">
        <f t="shared" si="21"/>
        <v>0.99785000000000001</v>
      </c>
    </row>
    <row r="23" spans="1:24">
      <c r="A23" s="187">
        <v>22</v>
      </c>
      <c r="B23" s="191">
        <v>0.99960000000000004</v>
      </c>
      <c r="C23" s="191">
        <v>0.99960000000000004</v>
      </c>
      <c r="D23" s="191">
        <v>0.99960000000000004</v>
      </c>
      <c r="E23" s="191">
        <v>0.99960000000000004</v>
      </c>
      <c r="F23" s="191">
        <v>0.99960000000000004</v>
      </c>
      <c r="G23" s="191">
        <v>0.99960000000000004</v>
      </c>
      <c r="H23" s="191">
        <v>0.99960000000000004</v>
      </c>
      <c r="I23" s="191">
        <v>0.99960000000000004</v>
      </c>
      <c r="J23" s="191">
        <v>0.99960000000000004</v>
      </c>
      <c r="K23" s="191">
        <v>0.99960000000000004</v>
      </c>
      <c r="L23" s="6">
        <f t="shared" si="22"/>
        <v>0.99785000000000001</v>
      </c>
      <c r="M23" s="313">
        <f t="shared" si="10"/>
        <v>0.9981416666666667</v>
      </c>
      <c r="N23" s="313">
        <f t="shared" si="11"/>
        <v>0.99843333333333339</v>
      </c>
      <c r="O23" s="313">
        <f t="shared" si="12"/>
        <v>0.99872500000000008</v>
      </c>
      <c r="P23" s="313">
        <f t="shared" si="13"/>
        <v>0.99901666666666666</v>
      </c>
      <c r="Q23" s="313">
        <f t="shared" si="14"/>
        <v>0.99930833333333335</v>
      </c>
      <c r="R23" s="8">
        <f t="shared" si="15"/>
        <v>0.99960000000000004</v>
      </c>
      <c r="S23" s="6">
        <f t="shared" si="16"/>
        <v>0.99963333333333337</v>
      </c>
      <c r="T23" s="6">
        <f t="shared" si="17"/>
        <v>0.9996666666666667</v>
      </c>
      <c r="U23" s="6">
        <f t="shared" si="18"/>
        <v>0.99970000000000003</v>
      </c>
      <c r="V23" s="6">
        <f t="shared" si="19"/>
        <v>0.99973333333333336</v>
      </c>
      <c r="W23" s="6">
        <f t="shared" si="20"/>
        <v>0.99976666666666669</v>
      </c>
      <c r="X23" s="6">
        <f t="shared" si="21"/>
        <v>0.99980000000000002</v>
      </c>
    </row>
    <row r="24" spans="1:24">
      <c r="A24" s="187">
        <v>23</v>
      </c>
      <c r="B24" s="191">
        <v>1</v>
      </c>
      <c r="C24" s="191">
        <v>1</v>
      </c>
      <c r="D24" s="191">
        <v>1</v>
      </c>
      <c r="E24" s="191">
        <v>1</v>
      </c>
      <c r="F24" s="191">
        <v>1</v>
      </c>
      <c r="G24" s="191">
        <v>1</v>
      </c>
      <c r="H24" s="191">
        <v>1</v>
      </c>
      <c r="I24" s="191">
        <v>1</v>
      </c>
      <c r="J24" s="191">
        <v>1</v>
      </c>
      <c r="K24" s="191">
        <v>1</v>
      </c>
      <c r="L24" s="6">
        <f t="shared" si="22"/>
        <v>0.99980000000000002</v>
      </c>
      <c r="M24" s="313">
        <f t="shared" si="10"/>
        <v>0.99983333333333335</v>
      </c>
      <c r="N24" s="313">
        <f t="shared" si="11"/>
        <v>0.99986666666666668</v>
      </c>
      <c r="O24" s="313">
        <f t="shared" si="12"/>
        <v>0.99990000000000001</v>
      </c>
      <c r="P24" s="313">
        <f t="shared" si="13"/>
        <v>0.99993333333333334</v>
      </c>
      <c r="Q24" s="313">
        <f t="shared" si="14"/>
        <v>0.99996666666666667</v>
      </c>
      <c r="R24" s="8">
        <f t="shared" si="15"/>
        <v>1</v>
      </c>
      <c r="S24" s="6">
        <f t="shared" si="16"/>
        <v>1</v>
      </c>
      <c r="T24" s="6">
        <f t="shared" si="17"/>
        <v>1</v>
      </c>
      <c r="U24" s="6">
        <f t="shared" si="18"/>
        <v>1</v>
      </c>
      <c r="V24" s="6">
        <f t="shared" si="19"/>
        <v>1</v>
      </c>
      <c r="W24" s="6">
        <f t="shared" si="20"/>
        <v>1</v>
      </c>
      <c r="X24" s="6">
        <f t="shared" si="21"/>
        <v>1</v>
      </c>
    </row>
    <row r="25" spans="1:24">
      <c r="A25" s="187">
        <v>24</v>
      </c>
      <c r="B25" s="191">
        <v>1</v>
      </c>
      <c r="C25" s="191">
        <v>1</v>
      </c>
      <c r="D25" s="191">
        <v>1</v>
      </c>
      <c r="E25" s="191">
        <v>1</v>
      </c>
      <c r="F25" s="191">
        <v>1</v>
      </c>
      <c r="G25" s="191">
        <v>1</v>
      </c>
      <c r="H25" s="191">
        <v>1</v>
      </c>
      <c r="I25" s="191">
        <v>1</v>
      </c>
      <c r="J25" s="191">
        <v>1</v>
      </c>
      <c r="K25" s="191">
        <v>1</v>
      </c>
      <c r="L25" s="6">
        <f t="shared" si="22"/>
        <v>1</v>
      </c>
      <c r="M25" s="313">
        <f t="shared" si="10"/>
        <v>1</v>
      </c>
      <c r="N25" s="313">
        <f t="shared" si="11"/>
        <v>1</v>
      </c>
      <c r="O25" s="313">
        <f t="shared" si="12"/>
        <v>1</v>
      </c>
      <c r="P25" s="313">
        <f t="shared" si="13"/>
        <v>1</v>
      </c>
      <c r="Q25" s="313">
        <f t="shared" si="14"/>
        <v>1</v>
      </c>
      <c r="R25" s="8">
        <f t="shared" si="15"/>
        <v>1</v>
      </c>
      <c r="S25" s="6">
        <f t="shared" si="16"/>
        <v>1</v>
      </c>
      <c r="T25" s="6">
        <f t="shared" si="17"/>
        <v>1</v>
      </c>
      <c r="U25" s="6">
        <f t="shared" si="18"/>
        <v>1</v>
      </c>
      <c r="V25" s="6">
        <f t="shared" si="19"/>
        <v>1</v>
      </c>
      <c r="W25" s="6">
        <f t="shared" si="20"/>
        <v>1</v>
      </c>
      <c r="X25" s="6">
        <f t="shared" si="21"/>
        <v>1</v>
      </c>
    </row>
    <row r="26" spans="1:24">
      <c r="A26" s="192">
        <v>25</v>
      </c>
      <c r="B26" s="193">
        <v>1</v>
      </c>
      <c r="C26" s="193">
        <v>1</v>
      </c>
      <c r="D26" s="193">
        <v>1</v>
      </c>
      <c r="E26" s="193">
        <v>1</v>
      </c>
      <c r="F26" s="193">
        <v>1</v>
      </c>
      <c r="G26" s="193">
        <v>1</v>
      </c>
      <c r="H26" s="193">
        <v>1</v>
      </c>
      <c r="I26" s="193">
        <v>1</v>
      </c>
      <c r="J26" s="193">
        <v>1</v>
      </c>
      <c r="K26" s="193">
        <v>1</v>
      </c>
      <c r="L26" s="6">
        <f t="shared" si="22"/>
        <v>1</v>
      </c>
      <c r="M26" s="313">
        <f t="shared" si="10"/>
        <v>1</v>
      </c>
      <c r="N26" s="313">
        <f t="shared" si="11"/>
        <v>1</v>
      </c>
      <c r="O26" s="313">
        <f t="shared" si="12"/>
        <v>1</v>
      </c>
      <c r="P26" s="313">
        <f t="shared" si="13"/>
        <v>1</v>
      </c>
      <c r="Q26" s="313">
        <f t="shared" si="14"/>
        <v>1</v>
      </c>
      <c r="R26" s="8">
        <f t="shared" si="15"/>
        <v>1</v>
      </c>
      <c r="S26" s="6">
        <f t="shared" si="16"/>
        <v>1</v>
      </c>
      <c r="T26" s="6">
        <f t="shared" si="17"/>
        <v>1</v>
      </c>
      <c r="U26" s="6">
        <f t="shared" si="18"/>
        <v>1</v>
      </c>
      <c r="V26" s="6">
        <f t="shared" si="19"/>
        <v>1</v>
      </c>
      <c r="W26" s="6">
        <f t="shared" si="20"/>
        <v>1</v>
      </c>
      <c r="X26" s="6">
        <f t="shared" si="21"/>
        <v>1</v>
      </c>
    </row>
    <row r="27" spans="1:24">
      <c r="A27" s="187">
        <v>26</v>
      </c>
      <c r="B27" s="191">
        <v>1</v>
      </c>
      <c r="C27" s="191">
        <v>1</v>
      </c>
      <c r="D27" s="191">
        <v>1</v>
      </c>
      <c r="E27" s="191">
        <v>1</v>
      </c>
      <c r="F27" s="191">
        <v>1</v>
      </c>
      <c r="G27" s="191">
        <v>1</v>
      </c>
      <c r="H27" s="191">
        <v>1</v>
      </c>
      <c r="I27" s="191">
        <v>1</v>
      </c>
      <c r="J27" s="191">
        <v>1</v>
      </c>
      <c r="K27" s="191">
        <v>1</v>
      </c>
      <c r="L27" s="6">
        <f t="shared" si="22"/>
        <v>1</v>
      </c>
      <c r="M27" s="313">
        <f t="shared" si="10"/>
        <v>1</v>
      </c>
      <c r="N27" s="313">
        <f t="shared" si="11"/>
        <v>1</v>
      </c>
      <c r="O27" s="313">
        <f t="shared" si="12"/>
        <v>1</v>
      </c>
      <c r="P27" s="313">
        <f t="shared" si="13"/>
        <v>1</v>
      </c>
      <c r="Q27" s="313">
        <f t="shared" si="14"/>
        <v>1</v>
      </c>
      <c r="R27" s="8">
        <f t="shared" si="15"/>
        <v>1</v>
      </c>
      <c r="S27" s="6">
        <f t="shared" si="16"/>
        <v>1</v>
      </c>
      <c r="T27" s="6">
        <f t="shared" si="17"/>
        <v>1</v>
      </c>
      <c r="U27" s="6">
        <f t="shared" si="18"/>
        <v>1</v>
      </c>
      <c r="V27" s="6">
        <f t="shared" si="19"/>
        <v>1</v>
      </c>
      <c r="W27" s="6">
        <f t="shared" si="20"/>
        <v>1</v>
      </c>
      <c r="X27" s="6">
        <f t="shared" si="21"/>
        <v>1</v>
      </c>
    </row>
    <row r="28" spans="1:24">
      <c r="A28" s="187">
        <v>27</v>
      </c>
      <c r="B28" s="191">
        <v>1</v>
      </c>
      <c r="C28" s="191">
        <v>1</v>
      </c>
      <c r="D28" s="191">
        <v>1</v>
      </c>
      <c r="E28" s="191">
        <v>1</v>
      </c>
      <c r="F28" s="191">
        <v>1</v>
      </c>
      <c r="G28" s="191">
        <v>1</v>
      </c>
      <c r="H28" s="191">
        <v>1</v>
      </c>
      <c r="I28" s="191">
        <v>1</v>
      </c>
      <c r="J28" s="191">
        <v>1</v>
      </c>
      <c r="K28" s="191">
        <v>1</v>
      </c>
      <c r="L28" s="6">
        <f t="shared" si="22"/>
        <v>1</v>
      </c>
      <c r="M28" s="313">
        <f t="shared" si="10"/>
        <v>1</v>
      </c>
      <c r="N28" s="313">
        <f t="shared" si="11"/>
        <v>1</v>
      </c>
      <c r="O28" s="313">
        <f t="shared" si="12"/>
        <v>1</v>
      </c>
      <c r="P28" s="313">
        <f t="shared" si="13"/>
        <v>1</v>
      </c>
      <c r="Q28" s="313">
        <f t="shared" si="14"/>
        <v>1</v>
      </c>
      <c r="R28" s="8">
        <f t="shared" si="15"/>
        <v>1</v>
      </c>
      <c r="S28" s="6">
        <f t="shared" si="16"/>
        <v>0.99999166666666661</v>
      </c>
      <c r="T28" s="6">
        <f t="shared" si="17"/>
        <v>0.99998333333333334</v>
      </c>
      <c r="U28" s="6">
        <f t="shared" si="18"/>
        <v>0.99997500000000006</v>
      </c>
      <c r="V28" s="6">
        <f t="shared" si="19"/>
        <v>0.99996666666666667</v>
      </c>
      <c r="W28" s="6">
        <f t="shared" si="20"/>
        <v>0.99995833333333328</v>
      </c>
      <c r="X28" s="6">
        <f t="shared" si="21"/>
        <v>0.99995000000000001</v>
      </c>
    </row>
    <row r="29" spans="1:24">
      <c r="A29" s="187">
        <v>28</v>
      </c>
      <c r="B29" s="191">
        <v>0.99990000000000001</v>
      </c>
      <c r="C29" s="191">
        <v>0.99990000000000001</v>
      </c>
      <c r="D29" s="191">
        <v>0.99990000000000001</v>
      </c>
      <c r="E29" s="191">
        <v>0.99990000000000001</v>
      </c>
      <c r="F29" s="191">
        <v>0.99990000000000001</v>
      </c>
      <c r="G29" s="191">
        <v>0.99990000000000001</v>
      </c>
      <c r="H29" s="191">
        <v>0.99990000000000001</v>
      </c>
      <c r="I29" s="191">
        <v>0.99990000000000001</v>
      </c>
      <c r="J29" s="191">
        <v>0.99990000000000001</v>
      </c>
      <c r="K29" s="191">
        <v>0.99990000000000001</v>
      </c>
      <c r="L29" s="6">
        <f t="shared" si="22"/>
        <v>0.99995000000000001</v>
      </c>
      <c r="M29" s="313">
        <f t="shared" si="10"/>
        <v>0.99994166666666673</v>
      </c>
      <c r="N29" s="313">
        <f t="shared" si="11"/>
        <v>0.99993333333333334</v>
      </c>
      <c r="O29" s="313">
        <f t="shared" si="12"/>
        <v>0.99992499999999995</v>
      </c>
      <c r="P29" s="313">
        <f t="shared" si="13"/>
        <v>0.99991666666666668</v>
      </c>
      <c r="Q29" s="313">
        <f t="shared" si="14"/>
        <v>0.9999083333333334</v>
      </c>
      <c r="R29" s="8">
        <f t="shared" si="15"/>
        <v>0.99990000000000001</v>
      </c>
      <c r="S29" s="6">
        <f t="shared" si="16"/>
        <v>0.99983333333333335</v>
      </c>
      <c r="T29" s="6">
        <f t="shared" si="17"/>
        <v>0.99976666666666669</v>
      </c>
      <c r="U29" s="6">
        <f t="shared" si="18"/>
        <v>0.99970000000000003</v>
      </c>
      <c r="V29" s="6">
        <f t="shared" si="19"/>
        <v>0.99963333333333337</v>
      </c>
      <c r="W29" s="6">
        <f t="shared" si="20"/>
        <v>0.99956666666666671</v>
      </c>
      <c r="X29" s="6">
        <f t="shared" si="21"/>
        <v>0.99950000000000006</v>
      </c>
    </row>
    <row r="30" spans="1:24">
      <c r="A30" s="187">
        <v>29</v>
      </c>
      <c r="B30" s="191">
        <v>0.99909999999999999</v>
      </c>
      <c r="C30" s="191">
        <v>0.99909999999999999</v>
      </c>
      <c r="D30" s="191">
        <v>0.99909999999999999</v>
      </c>
      <c r="E30" s="191">
        <v>0.99909999999999999</v>
      </c>
      <c r="F30" s="191">
        <v>0.99909999999999999</v>
      </c>
      <c r="G30" s="191">
        <v>0.99909999999999999</v>
      </c>
      <c r="H30" s="191">
        <v>0.99909999999999999</v>
      </c>
      <c r="I30" s="191">
        <v>0.99909999999999999</v>
      </c>
      <c r="J30" s="191">
        <v>0.99909999999999999</v>
      </c>
      <c r="K30" s="191">
        <v>0.99909999999999999</v>
      </c>
      <c r="L30" s="6">
        <f t="shared" si="22"/>
        <v>0.99950000000000006</v>
      </c>
      <c r="M30" s="313">
        <f t="shared" si="10"/>
        <v>0.99943333333333328</v>
      </c>
      <c r="N30" s="313">
        <f t="shared" si="11"/>
        <v>0.99936666666666663</v>
      </c>
      <c r="O30" s="313">
        <f t="shared" si="12"/>
        <v>0.99929999999999997</v>
      </c>
      <c r="P30" s="313">
        <f t="shared" si="13"/>
        <v>0.99923333333333331</v>
      </c>
      <c r="Q30" s="313">
        <f t="shared" si="14"/>
        <v>0.99916666666666665</v>
      </c>
      <c r="R30" s="8">
        <f t="shared" si="15"/>
        <v>0.99909999999999999</v>
      </c>
      <c r="S30" s="6">
        <f t="shared" si="16"/>
        <v>0.99896666666666667</v>
      </c>
      <c r="T30" s="6">
        <f t="shared" si="17"/>
        <v>0.99883333333333335</v>
      </c>
      <c r="U30" s="6">
        <f t="shared" si="18"/>
        <v>0.99870000000000003</v>
      </c>
      <c r="V30" s="6">
        <f t="shared" si="19"/>
        <v>0.99856666666666671</v>
      </c>
      <c r="W30" s="6">
        <f t="shared" si="20"/>
        <v>0.99843333333333339</v>
      </c>
      <c r="X30" s="6">
        <f t="shared" si="21"/>
        <v>0.99829999999999997</v>
      </c>
    </row>
    <row r="31" spans="1:24">
      <c r="A31" s="192">
        <v>30</v>
      </c>
      <c r="B31" s="193">
        <v>0.99750000000000005</v>
      </c>
      <c r="C31" s="193">
        <v>0.99750000000000005</v>
      </c>
      <c r="D31" s="193">
        <v>0.99750000000000005</v>
      </c>
      <c r="E31" s="193">
        <v>0.99750000000000005</v>
      </c>
      <c r="F31" s="193">
        <v>0.99750000000000005</v>
      </c>
      <c r="G31" s="193">
        <v>0.99750000000000005</v>
      </c>
      <c r="H31" s="193">
        <v>0.99750000000000005</v>
      </c>
      <c r="I31" s="193">
        <v>0.99750000000000005</v>
      </c>
      <c r="J31" s="193">
        <v>0.99750000000000005</v>
      </c>
      <c r="K31" s="193">
        <v>0.99750000000000005</v>
      </c>
      <c r="L31" s="6">
        <f t="shared" si="22"/>
        <v>0.99829999999999997</v>
      </c>
      <c r="M31" s="313">
        <f t="shared" si="10"/>
        <v>0.99816666666666665</v>
      </c>
      <c r="N31" s="313">
        <f t="shared" si="11"/>
        <v>0.99803333333333333</v>
      </c>
      <c r="O31" s="313">
        <f t="shared" si="12"/>
        <v>0.99790000000000001</v>
      </c>
      <c r="P31" s="313">
        <f t="shared" si="13"/>
        <v>0.99776666666666669</v>
      </c>
      <c r="Q31" s="313">
        <f t="shared" si="14"/>
        <v>0.99763333333333337</v>
      </c>
      <c r="R31" s="8">
        <f t="shared" si="15"/>
        <v>0.99750000000000005</v>
      </c>
      <c r="S31" s="6">
        <f t="shared" si="16"/>
        <v>0.99730833333333335</v>
      </c>
      <c r="T31" s="6">
        <f t="shared" si="17"/>
        <v>0.99711666666666665</v>
      </c>
      <c r="U31" s="6">
        <f t="shared" si="18"/>
        <v>0.99692500000000006</v>
      </c>
      <c r="V31" s="6">
        <f t="shared" si="19"/>
        <v>0.99673333333333336</v>
      </c>
      <c r="W31" s="6">
        <f t="shared" si="20"/>
        <v>0.99654166666666666</v>
      </c>
      <c r="X31" s="6">
        <f t="shared" si="21"/>
        <v>0.99635000000000007</v>
      </c>
    </row>
    <row r="32" spans="1:24">
      <c r="A32" s="187">
        <v>31</v>
      </c>
      <c r="B32" s="191">
        <v>0.99519999999999997</v>
      </c>
      <c r="C32" s="191">
        <v>0.99519999999999997</v>
      </c>
      <c r="D32" s="191">
        <v>0.99519999999999997</v>
      </c>
      <c r="E32" s="191">
        <v>0.99519999999999997</v>
      </c>
      <c r="F32" s="191">
        <v>0.99519999999999997</v>
      </c>
      <c r="G32" s="191">
        <v>0.99519999999999997</v>
      </c>
      <c r="H32" s="191">
        <v>0.99519999999999997</v>
      </c>
      <c r="I32" s="191">
        <v>0.99519999999999997</v>
      </c>
      <c r="J32" s="191">
        <v>0.99519999999999997</v>
      </c>
      <c r="K32" s="191">
        <v>0.99519999999999997</v>
      </c>
      <c r="L32" s="6">
        <f t="shared" si="22"/>
        <v>0.99635000000000007</v>
      </c>
      <c r="M32" s="313">
        <f t="shared" si="10"/>
        <v>0.99615833333333337</v>
      </c>
      <c r="N32" s="313">
        <f t="shared" si="11"/>
        <v>0.99596666666666667</v>
      </c>
      <c r="O32" s="313">
        <f t="shared" si="12"/>
        <v>0.99577499999999997</v>
      </c>
      <c r="P32" s="313">
        <f t="shared" si="13"/>
        <v>0.99558333333333326</v>
      </c>
      <c r="Q32" s="313">
        <f t="shared" si="14"/>
        <v>0.99539166666666667</v>
      </c>
      <c r="R32" s="8">
        <f t="shared" si="15"/>
        <v>0.99519999999999997</v>
      </c>
      <c r="S32" s="6">
        <f t="shared" si="16"/>
        <v>0.99495</v>
      </c>
      <c r="T32" s="6">
        <f t="shared" si="17"/>
        <v>0.99469999999999992</v>
      </c>
      <c r="U32" s="6">
        <f t="shared" si="18"/>
        <v>0.99444999999999995</v>
      </c>
      <c r="V32" s="6">
        <f t="shared" si="19"/>
        <v>0.99419999999999997</v>
      </c>
      <c r="W32" s="6">
        <f t="shared" si="20"/>
        <v>0.99395</v>
      </c>
      <c r="X32" s="6">
        <f t="shared" si="21"/>
        <v>0.99370000000000003</v>
      </c>
    </row>
    <row r="33" spans="1:24">
      <c r="A33" s="187">
        <v>32</v>
      </c>
      <c r="B33" s="191">
        <v>0.99219999999999997</v>
      </c>
      <c r="C33" s="191">
        <v>0.99219999999999997</v>
      </c>
      <c r="D33" s="191">
        <v>0.99219999999999997</v>
      </c>
      <c r="E33" s="191">
        <v>0.99219999999999997</v>
      </c>
      <c r="F33" s="191">
        <v>0.99219999999999997</v>
      </c>
      <c r="G33" s="191">
        <v>0.99219999999999997</v>
      </c>
      <c r="H33" s="191">
        <v>0.99219999999999997</v>
      </c>
      <c r="I33" s="191">
        <v>0.99219999999999997</v>
      </c>
      <c r="J33" s="191">
        <v>0.99219999999999997</v>
      </c>
      <c r="K33" s="191">
        <v>0.99219999999999997</v>
      </c>
      <c r="L33" s="6">
        <f t="shared" si="22"/>
        <v>0.99370000000000003</v>
      </c>
      <c r="M33" s="313">
        <f t="shared" si="10"/>
        <v>0.99344999999999994</v>
      </c>
      <c r="N33" s="313">
        <f t="shared" si="11"/>
        <v>0.99319999999999997</v>
      </c>
      <c r="O33" s="313">
        <f t="shared" si="12"/>
        <v>0.99295</v>
      </c>
      <c r="P33" s="313">
        <f t="shared" si="13"/>
        <v>0.99269999999999992</v>
      </c>
      <c r="Q33" s="313">
        <f t="shared" si="14"/>
        <v>0.99244999999999994</v>
      </c>
      <c r="R33" s="8">
        <f t="shared" si="15"/>
        <v>0.99219999999999997</v>
      </c>
      <c r="S33" s="6">
        <f t="shared" si="16"/>
        <v>0.99189166666666662</v>
      </c>
      <c r="T33" s="6">
        <f t="shared" si="17"/>
        <v>0.99158333333333326</v>
      </c>
      <c r="U33" s="6">
        <f t="shared" si="18"/>
        <v>0.99127500000000002</v>
      </c>
      <c r="V33" s="6">
        <f t="shared" si="19"/>
        <v>0.99096666666666666</v>
      </c>
      <c r="W33" s="6">
        <f t="shared" si="20"/>
        <v>0.99065833333333331</v>
      </c>
      <c r="X33" s="6">
        <f t="shared" si="21"/>
        <v>0.99035000000000006</v>
      </c>
    </row>
    <row r="34" spans="1:24">
      <c r="A34" s="187">
        <v>33</v>
      </c>
      <c r="B34" s="191">
        <v>0.98850000000000005</v>
      </c>
      <c r="C34" s="191">
        <v>0.98850000000000005</v>
      </c>
      <c r="D34" s="191">
        <v>0.98850000000000005</v>
      </c>
      <c r="E34" s="191">
        <v>0.98850000000000005</v>
      </c>
      <c r="F34" s="191">
        <v>0.98850000000000005</v>
      </c>
      <c r="G34" s="191">
        <v>0.98850000000000005</v>
      </c>
      <c r="H34" s="191">
        <v>0.98850000000000005</v>
      </c>
      <c r="I34" s="191">
        <v>0.98850000000000005</v>
      </c>
      <c r="J34" s="191">
        <v>0.98850000000000005</v>
      </c>
      <c r="K34" s="191">
        <v>0.98850000000000005</v>
      </c>
      <c r="L34" s="6">
        <f t="shared" si="22"/>
        <v>0.99035000000000006</v>
      </c>
      <c r="M34" s="313">
        <f t="shared" si="10"/>
        <v>0.99004166666666671</v>
      </c>
      <c r="N34" s="313">
        <f t="shared" si="11"/>
        <v>0.98973333333333335</v>
      </c>
      <c r="O34" s="313">
        <f t="shared" si="12"/>
        <v>0.989425</v>
      </c>
      <c r="P34" s="313">
        <f t="shared" si="13"/>
        <v>0.98911666666666664</v>
      </c>
      <c r="Q34" s="313">
        <f t="shared" si="14"/>
        <v>0.9888083333333334</v>
      </c>
      <c r="R34" s="8">
        <f t="shared" si="15"/>
        <v>0.98850000000000005</v>
      </c>
      <c r="S34" s="6">
        <f t="shared" si="16"/>
        <v>0.98812500000000003</v>
      </c>
      <c r="T34" s="6">
        <f t="shared" si="17"/>
        <v>0.98775000000000002</v>
      </c>
      <c r="U34" s="6">
        <f t="shared" si="18"/>
        <v>0.987375</v>
      </c>
      <c r="V34" s="6">
        <f t="shared" si="19"/>
        <v>0.98699999999999999</v>
      </c>
      <c r="W34" s="6">
        <f t="shared" si="20"/>
        <v>0.98662499999999997</v>
      </c>
      <c r="X34" s="6">
        <f t="shared" si="21"/>
        <v>0.98625000000000007</v>
      </c>
    </row>
    <row r="35" spans="1:24">
      <c r="A35" s="187">
        <v>34</v>
      </c>
      <c r="B35" s="191">
        <v>0.98399999999999999</v>
      </c>
      <c r="C35" s="191">
        <v>0.98399999999999999</v>
      </c>
      <c r="D35" s="191">
        <v>0.98399999999999999</v>
      </c>
      <c r="E35" s="191">
        <v>0.98399999999999999</v>
      </c>
      <c r="F35" s="191">
        <v>0.98399999999999999</v>
      </c>
      <c r="G35" s="191">
        <v>0.98399999999999999</v>
      </c>
      <c r="H35" s="191">
        <v>0.98399999999999999</v>
      </c>
      <c r="I35" s="191">
        <v>0.98399999999999999</v>
      </c>
      <c r="J35" s="191">
        <v>0.98399999999999999</v>
      </c>
      <c r="K35" s="191">
        <v>0.98399999999999999</v>
      </c>
      <c r="L35" s="6">
        <f t="shared" si="22"/>
        <v>0.98625000000000007</v>
      </c>
      <c r="M35" s="313">
        <f t="shared" si="10"/>
        <v>0.98587500000000006</v>
      </c>
      <c r="N35" s="313">
        <f t="shared" si="11"/>
        <v>0.98550000000000004</v>
      </c>
      <c r="O35" s="313">
        <f t="shared" si="12"/>
        <v>0.98512500000000003</v>
      </c>
      <c r="P35" s="313">
        <f t="shared" si="13"/>
        <v>0.98475000000000001</v>
      </c>
      <c r="Q35" s="313">
        <f t="shared" si="14"/>
        <v>0.984375</v>
      </c>
      <c r="R35" s="8">
        <f t="shared" si="15"/>
        <v>0.98399999999999999</v>
      </c>
      <c r="S35" s="6">
        <f t="shared" si="16"/>
        <v>0.9835666666666667</v>
      </c>
      <c r="T35" s="6">
        <f t="shared" si="17"/>
        <v>0.9831333333333333</v>
      </c>
      <c r="U35" s="6">
        <f t="shared" si="18"/>
        <v>0.98270000000000002</v>
      </c>
      <c r="V35" s="6">
        <f t="shared" si="19"/>
        <v>0.98226666666666662</v>
      </c>
      <c r="W35" s="6">
        <f t="shared" si="20"/>
        <v>0.98183333333333334</v>
      </c>
      <c r="X35" s="6">
        <f t="shared" si="21"/>
        <v>0.98140000000000005</v>
      </c>
    </row>
    <row r="36" spans="1:24">
      <c r="A36" s="192">
        <v>35</v>
      </c>
      <c r="B36" s="193">
        <v>0.9788</v>
      </c>
      <c r="C36" s="193">
        <v>0.9788</v>
      </c>
      <c r="D36" s="193">
        <v>0.9788</v>
      </c>
      <c r="E36" s="193">
        <v>0.9788</v>
      </c>
      <c r="F36" s="193">
        <v>0.9788</v>
      </c>
      <c r="G36" s="193">
        <v>0.9788</v>
      </c>
      <c r="H36" s="193">
        <v>0.9788</v>
      </c>
      <c r="I36" s="193">
        <v>0.9788</v>
      </c>
      <c r="J36" s="193">
        <v>0.9788</v>
      </c>
      <c r="K36" s="193">
        <v>0.9788</v>
      </c>
      <c r="L36" s="6">
        <f t="shared" si="22"/>
        <v>0.98140000000000005</v>
      </c>
      <c r="M36" s="313">
        <f t="shared" si="10"/>
        <v>0.98096666666666665</v>
      </c>
      <c r="N36" s="313">
        <f t="shared" si="11"/>
        <v>0.98053333333333337</v>
      </c>
      <c r="O36" s="313">
        <f t="shared" si="12"/>
        <v>0.98009999999999997</v>
      </c>
      <c r="P36" s="313">
        <f t="shared" si="13"/>
        <v>0.97966666666666669</v>
      </c>
      <c r="Q36" s="313">
        <f t="shared" si="14"/>
        <v>0.97923333333333329</v>
      </c>
      <c r="R36" s="8">
        <f t="shared" si="15"/>
        <v>0.9788</v>
      </c>
      <c r="S36" s="6">
        <f t="shared" si="16"/>
        <v>0.97830833333333334</v>
      </c>
      <c r="T36" s="6">
        <f t="shared" si="17"/>
        <v>0.97781666666666667</v>
      </c>
      <c r="U36" s="6">
        <f t="shared" si="18"/>
        <v>0.977325</v>
      </c>
      <c r="V36" s="6">
        <f t="shared" si="19"/>
        <v>0.97683333333333333</v>
      </c>
      <c r="W36" s="6">
        <f t="shared" si="20"/>
        <v>0.97634166666666666</v>
      </c>
      <c r="X36" s="6">
        <f t="shared" si="21"/>
        <v>0.97585</v>
      </c>
    </row>
    <row r="37" spans="1:24">
      <c r="A37" s="187">
        <v>36</v>
      </c>
      <c r="B37" s="191">
        <v>0.97289999999999999</v>
      </c>
      <c r="C37" s="191">
        <v>0.97289999999999999</v>
      </c>
      <c r="D37" s="191">
        <v>0.97289999999999999</v>
      </c>
      <c r="E37" s="191">
        <v>0.97289999999999999</v>
      </c>
      <c r="F37" s="191">
        <v>0.97289999999999999</v>
      </c>
      <c r="G37" s="191">
        <v>0.97289999999999999</v>
      </c>
      <c r="H37" s="191">
        <v>0.97289999999999999</v>
      </c>
      <c r="I37" s="191">
        <v>0.97289999999999999</v>
      </c>
      <c r="J37" s="191">
        <v>0.97289999999999999</v>
      </c>
      <c r="K37" s="191">
        <v>0.97289999999999999</v>
      </c>
      <c r="L37" s="6">
        <f t="shared" si="22"/>
        <v>0.97585</v>
      </c>
      <c r="M37" s="313">
        <f t="shared" si="10"/>
        <v>0.97535833333333333</v>
      </c>
      <c r="N37" s="313">
        <f t="shared" si="11"/>
        <v>0.97486666666666666</v>
      </c>
      <c r="O37" s="313">
        <f t="shared" si="12"/>
        <v>0.97437499999999999</v>
      </c>
      <c r="P37" s="313">
        <f t="shared" si="13"/>
        <v>0.97388333333333332</v>
      </c>
      <c r="Q37" s="313">
        <f t="shared" si="14"/>
        <v>0.97339166666666666</v>
      </c>
      <c r="R37" s="8">
        <f t="shared" si="15"/>
        <v>0.97289999999999999</v>
      </c>
      <c r="S37" s="6">
        <f t="shared" si="16"/>
        <v>0.97234166666666666</v>
      </c>
      <c r="T37" s="6">
        <f t="shared" si="17"/>
        <v>0.97178333333333333</v>
      </c>
      <c r="U37" s="6">
        <f t="shared" si="18"/>
        <v>0.971225</v>
      </c>
      <c r="V37" s="6">
        <f t="shared" si="19"/>
        <v>0.97066666666666668</v>
      </c>
      <c r="W37" s="6">
        <f t="shared" si="20"/>
        <v>0.97010833333333335</v>
      </c>
      <c r="X37" s="6">
        <f t="shared" si="21"/>
        <v>0.96954999999999991</v>
      </c>
    </row>
    <row r="38" spans="1:24">
      <c r="A38" s="187">
        <v>37</v>
      </c>
      <c r="B38" s="191">
        <v>0.96619999999999995</v>
      </c>
      <c r="C38" s="191">
        <v>0.96619999999999995</v>
      </c>
      <c r="D38" s="191">
        <v>0.96619999999999995</v>
      </c>
      <c r="E38" s="191">
        <v>0.96619999999999995</v>
      </c>
      <c r="F38" s="191">
        <v>0.96619999999999995</v>
      </c>
      <c r="G38" s="191">
        <v>0.96619999999999995</v>
      </c>
      <c r="H38" s="191">
        <v>0.96619999999999995</v>
      </c>
      <c r="I38" s="191">
        <v>0.96619999999999995</v>
      </c>
      <c r="J38" s="191">
        <v>0.96619999999999995</v>
      </c>
      <c r="K38" s="191">
        <v>0.96619999999999995</v>
      </c>
      <c r="L38" s="6">
        <f t="shared" si="22"/>
        <v>0.96954999999999991</v>
      </c>
      <c r="M38" s="313">
        <f t="shared" si="10"/>
        <v>0.96899166666666658</v>
      </c>
      <c r="N38" s="313">
        <f t="shared" si="11"/>
        <v>0.96843333333333326</v>
      </c>
      <c r="O38" s="313">
        <f t="shared" si="12"/>
        <v>0.96787499999999993</v>
      </c>
      <c r="P38" s="313">
        <f t="shared" si="13"/>
        <v>0.9673166666666666</v>
      </c>
      <c r="Q38" s="313">
        <f t="shared" si="14"/>
        <v>0.96675833333333328</v>
      </c>
      <c r="R38" s="8">
        <f t="shared" si="15"/>
        <v>0.96619999999999995</v>
      </c>
      <c r="S38" s="6">
        <f t="shared" si="16"/>
        <v>0.96561666666666657</v>
      </c>
      <c r="T38" s="6">
        <f t="shared" si="17"/>
        <v>0.9650333333333333</v>
      </c>
      <c r="U38" s="6">
        <f t="shared" si="18"/>
        <v>0.96445000000000003</v>
      </c>
      <c r="V38" s="6">
        <f t="shared" si="19"/>
        <v>0.96386666666666665</v>
      </c>
      <c r="W38" s="6">
        <f t="shared" si="20"/>
        <v>0.96328333333333327</v>
      </c>
      <c r="X38" s="6">
        <f t="shared" si="21"/>
        <v>0.9627</v>
      </c>
    </row>
    <row r="39" spans="1:24">
      <c r="A39" s="187">
        <v>38</v>
      </c>
      <c r="B39" s="191">
        <v>0.95920000000000005</v>
      </c>
      <c r="C39" s="191">
        <v>0.95920000000000005</v>
      </c>
      <c r="D39" s="191">
        <v>0.95920000000000005</v>
      </c>
      <c r="E39" s="191">
        <v>0.95920000000000005</v>
      </c>
      <c r="F39" s="191">
        <v>0.95920000000000005</v>
      </c>
      <c r="G39" s="191">
        <v>0.95920000000000005</v>
      </c>
      <c r="H39" s="191">
        <v>0.95920000000000005</v>
      </c>
      <c r="I39" s="191">
        <v>0.95920000000000005</v>
      </c>
      <c r="J39" s="191">
        <v>0.95920000000000005</v>
      </c>
      <c r="K39" s="191">
        <v>0.95920000000000005</v>
      </c>
      <c r="L39" s="6">
        <f t="shared" si="22"/>
        <v>0.9627</v>
      </c>
      <c r="M39" s="313">
        <f t="shared" si="10"/>
        <v>0.96211666666666673</v>
      </c>
      <c r="N39" s="313">
        <f t="shared" si="11"/>
        <v>0.96153333333333335</v>
      </c>
      <c r="O39" s="313">
        <f t="shared" si="12"/>
        <v>0.96094999999999997</v>
      </c>
      <c r="P39" s="313">
        <f t="shared" si="13"/>
        <v>0.9603666666666667</v>
      </c>
      <c r="Q39" s="313">
        <f t="shared" si="14"/>
        <v>0.95978333333333343</v>
      </c>
      <c r="R39" s="8">
        <f t="shared" si="15"/>
        <v>0.95920000000000005</v>
      </c>
      <c r="S39" s="6">
        <f t="shared" si="16"/>
        <v>0.9586083333333334</v>
      </c>
      <c r="T39" s="6">
        <f t="shared" si="17"/>
        <v>0.95801666666666674</v>
      </c>
      <c r="U39" s="6">
        <f t="shared" si="18"/>
        <v>0.95742499999999997</v>
      </c>
      <c r="V39" s="6">
        <f t="shared" si="19"/>
        <v>0.95683333333333331</v>
      </c>
      <c r="W39" s="6">
        <f t="shared" si="20"/>
        <v>0.95624166666666666</v>
      </c>
      <c r="X39" s="6">
        <f t="shared" si="21"/>
        <v>0.95565</v>
      </c>
    </row>
    <row r="40" spans="1:24">
      <c r="A40" s="187">
        <v>39</v>
      </c>
      <c r="B40" s="191">
        <v>0.95209999999999995</v>
      </c>
      <c r="C40" s="191">
        <v>0.95209999999999995</v>
      </c>
      <c r="D40" s="191">
        <v>0.95209999999999995</v>
      </c>
      <c r="E40" s="191">
        <v>0.95209999999999995</v>
      </c>
      <c r="F40" s="191">
        <v>0.95209999999999995</v>
      </c>
      <c r="G40" s="191">
        <v>0.95209999999999995</v>
      </c>
      <c r="H40" s="191">
        <v>0.95209999999999995</v>
      </c>
      <c r="I40" s="191">
        <v>0.95209999999999995</v>
      </c>
      <c r="J40" s="191">
        <v>0.95209999999999995</v>
      </c>
      <c r="K40" s="191">
        <v>0.95209999999999995</v>
      </c>
      <c r="L40" s="6">
        <f t="shared" si="22"/>
        <v>0.95565</v>
      </c>
      <c r="M40" s="313">
        <f t="shared" si="10"/>
        <v>0.95505833333333334</v>
      </c>
      <c r="N40" s="313">
        <f t="shared" si="11"/>
        <v>0.95446666666666669</v>
      </c>
      <c r="O40" s="313">
        <f t="shared" si="12"/>
        <v>0.95387500000000003</v>
      </c>
      <c r="P40" s="313">
        <f t="shared" si="13"/>
        <v>0.95328333333333326</v>
      </c>
      <c r="Q40" s="313">
        <f t="shared" si="14"/>
        <v>0.9526916666666666</v>
      </c>
      <c r="R40" s="8">
        <f t="shared" si="15"/>
        <v>0.95209999999999995</v>
      </c>
      <c r="S40" s="6">
        <f t="shared" si="16"/>
        <v>0.95151666666666657</v>
      </c>
      <c r="T40" s="6">
        <f t="shared" si="17"/>
        <v>0.9509333333333333</v>
      </c>
      <c r="U40" s="6">
        <f t="shared" si="18"/>
        <v>0.95035000000000003</v>
      </c>
      <c r="V40" s="6">
        <f t="shared" si="19"/>
        <v>0.94976666666666665</v>
      </c>
      <c r="W40" s="6">
        <f t="shared" si="20"/>
        <v>0.94918333333333327</v>
      </c>
      <c r="X40" s="6">
        <f t="shared" si="21"/>
        <v>0.9486</v>
      </c>
    </row>
    <row r="41" spans="1:24">
      <c r="A41" s="192">
        <v>40</v>
      </c>
      <c r="B41" s="193">
        <v>0.94510000000000005</v>
      </c>
      <c r="C41" s="193">
        <v>0.94510000000000005</v>
      </c>
      <c r="D41" s="193">
        <v>0.94510000000000005</v>
      </c>
      <c r="E41" s="193">
        <v>0.94510000000000005</v>
      </c>
      <c r="F41" s="193">
        <v>0.94510000000000005</v>
      </c>
      <c r="G41" s="193">
        <v>0.94510000000000005</v>
      </c>
      <c r="H41" s="193">
        <v>0.94510000000000005</v>
      </c>
      <c r="I41" s="193">
        <v>0.94510000000000005</v>
      </c>
      <c r="J41" s="193">
        <v>0.94510000000000005</v>
      </c>
      <c r="K41" s="193">
        <v>0.94510000000000005</v>
      </c>
      <c r="L41" s="6">
        <f t="shared" si="22"/>
        <v>0.9486</v>
      </c>
      <c r="M41" s="313">
        <f t="shared" si="10"/>
        <v>0.94801666666666673</v>
      </c>
      <c r="N41" s="313">
        <f t="shared" si="11"/>
        <v>0.94743333333333335</v>
      </c>
      <c r="O41" s="313">
        <f t="shared" si="12"/>
        <v>0.94684999999999997</v>
      </c>
      <c r="P41" s="313">
        <f t="shared" si="13"/>
        <v>0.9462666666666667</v>
      </c>
      <c r="Q41" s="313">
        <f t="shared" si="14"/>
        <v>0.94568333333333343</v>
      </c>
      <c r="R41" s="8">
        <f t="shared" si="15"/>
        <v>0.94510000000000005</v>
      </c>
      <c r="S41" s="6">
        <f t="shared" si="16"/>
        <v>0.94450833333333339</v>
      </c>
      <c r="T41" s="6">
        <f t="shared" si="17"/>
        <v>0.94391666666666674</v>
      </c>
      <c r="U41" s="6">
        <f t="shared" si="18"/>
        <v>0.94332499999999997</v>
      </c>
      <c r="V41" s="6">
        <f t="shared" si="19"/>
        <v>0.94273333333333331</v>
      </c>
      <c r="W41" s="6">
        <f t="shared" si="20"/>
        <v>0.94214166666666666</v>
      </c>
      <c r="X41" s="6">
        <f t="shared" si="21"/>
        <v>0.94155</v>
      </c>
    </row>
    <row r="42" spans="1:24">
      <c r="A42" s="187">
        <v>41</v>
      </c>
      <c r="B42" s="191">
        <v>0.93799999999999994</v>
      </c>
      <c r="C42" s="191">
        <v>0.93799999999999994</v>
      </c>
      <c r="D42" s="191">
        <v>0.93799999999999994</v>
      </c>
      <c r="E42" s="191">
        <v>0.93799999999999994</v>
      </c>
      <c r="F42" s="191">
        <v>0.93799999999999994</v>
      </c>
      <c r="G42" s="191">
        <v>0.93799999999999994</v>
      </c>
      <c r="H42" s="191">
        <v>0.93799999999999994</v>
      </c>
      <c r="I42" s="191">
        <v>0.93799999999999994</v>
      </c>
      <c r="J42" s="191">
        <v>0.93799999999999994</v>
      </c>
      <c r="K42" s="191">
        <v>0.93799999999999994</v>
      </c>
      <c r="L42" s="6">
        <f t="shared" si="22"/>
        <v>0.94155</v>
      </c>
      <c r="M42" s="313">
        <f t="shared" si="10"/>
        <v>0.94095833333333334</v>
      </c>
      <c r="N42" s="313">
        <f t="shared" si="11"/>
        <v>0.94036666666666668</v>
      </c>
      <c r="O42" s="313">
        <f t="shared" si="12"/>
        <v>0.93977500000000003</v>
      </c>
      <c r="P42" s="313">
        <f t="shared" si="13"/>
        <v>0.93918333333333326</v>
      </c>
      <c r="Q42" s="313">
        <f t="shared" si="14"/>
        <v>0.9385916666666666</v>
      </c>
      <c r="R42" s="8">
        <f t="shared" si="15"/>
        <v>0.93799999999999994</v>
      </c>
      <c r="S42" s="6">
        <f t="shared" si="16"/>
        <v>0.93741666666666656</v>
      </c>
      <c r="T42" s="6">
        <f t="shared" si="17"/>
        <v>0.9368333333333333</v>
      </c>
      <c r="U42" s="6">
        <f t="shared" si="18"/>
        <v>0.93625000000000003</v>
      </c>
      <c r="V42" s="6">
        <f t="shared" si="19"/>
        <v>0.93566666666666665</v>
      </c>
      <c r="W42" s="6">
        <f t="shared" si="20"/>
        <v>0.93508333333333327</v>
      </c>
      <c r="X42" s="6">
        <f t="shared" si="21"/>
        <v>0.9345</v>
      </c>
    </row>
    <row r="43" spans="1:24">
      <c r="A43" s="187">
        <v>42</v>
      </c>
      <c r="B43" s="191">
        <v>0.93100000000000005</v>
      </c>
      <c r="C43" s="191">
        <v>0.93100000000000005</v>
      </c>
      <c r="D43" s="191">
        <v>0.93100000000000005</v>
      </c>
      <c r="E43" s="191">
        <v>0.93100000000000005</v>
      </c>
      <c r="F43" s="191">
        <v>0.93100000000000005</v>
      </c>
      <c r="G43" s="191">
        <v>0.93100000000000005</v>
      </c>
      <c r="H43" s="191">
        <v>0.93100000000000005</v>
      </c>
      <c r="I43" s="191">
        <v>0.93100000000000005</v>
      </c>
      <c r="J43" s="191">
        <v>0.93100000000000005</v>
      </c>
      <c r="K43" s="191">
        <v>0.93100000000000005</v>
      </c>
      <c r="L43" s="6">
        <f t="shared" si="22"/>
        <v>0.9345</v>
      </c>
      <c r="M43" s="313">
        <f t="shared" si="10"/>
        <v>0.93391666666666673</v>
      </c>
      <c r="N43" s="313">
        <f t="shared" si="11"/>
        <v>0.93333333333333335</v>
      </c>
      <c r="O43" s="313">
        <f t="shared" si="12"/>
        <v>0.93274999999999997</v>
      </c>
      <c r="P43" s="313">
        <f t="shared" si="13"/>
        <v>0.9321666666666667</v>
      </c>
      <c r="Q43" s="313">
        <f t="shared" si="14"/>
        <v>0.93158333333333343</v>
      </c>
      <c r="R43" s="8">
        <f t="shared" si="15"/>
        <v>0.93100000000000005</v>
      </c>
      <c r="S43" s="6">
        <f t="shared" si="16"/>
        <v>0.93041666666666667</v>
      </c>
      <c r="T43" s="6">
        <f t="shared" si="17"/>
        <v>0.9298333333333334</v>
      </c>
      <c r="U43" s="6">
        <f t="shared" si="18"/>
        <v>0.92925000000000002</v>
      </c>
      <c r="V43" s="6">
        <f t="shared" si="19"/>
        <v>0.92866666666666675</v>
      </c>
      <c r="W43" s="6">
        <f t="shared" si="20"/>
        <v>0.92808333333333337</v>
      </c>
      <c r="X43" s="6">
        <f t="shared" si="21"/>
        <v>0.92749999999999999</v>
      </c>
    </row>
    <row r="44" spans="1:24">
      <c r="A44" s="187">
        <v>43</v>
      </c>
      <c r="B44" s="191">
        <v>0.92400000000000004</v>
      </c>
      <c r="C44" s="191">
        <v>0.92400000000000004</v>
      </c>
      <c r="D44" s="191">
        <v>0.92400000000000004</v>
      </c>
      <c r="E44" s="191">
        <v>0.92400000000000004</v>
      </c>
      <c r="F44" s="191">
        <v>0.92400000000000004</v>
      </c>
      <c r="G44" s="191">
        <v>0.92400000000000004</v>
      </c>
      <c r="H44" s="191">
        <v>0.92400000000000004</v>
      </c>
      <c r="I44" s="191">
        <v>0.92400000000000004</v>
      </c>
      <c r="J44" s="191">
        <v>0.92400000000000004</v>
      </c>
      <c r="K44" s="191">
        <v>0.92400000000000004</v>
      </c>
      <c r="L44" s="6">
        <f t="shared" si="22"/>
        <v>0.92749999999999999</v>
      </c>
      <c r="M44" s="313">
        <f t="shared" si="10"/>
        <v>0.92691666666666672</v>
      </c>
      <c r="N44" s="313">
        <f t="shared" si="11"/>
        <v>0.92633333333333334</v>
      </c>
      <c r="O44" s="313">
        <f t="shared" si="12"/>
        <v>0.92575000000000007</v>
      </c>
      <c r="P44" s="313">
        <f t="shared" si="13"/>
        <v>0.92516666666666669</v>
      </c>
      <c r="Q44" s="313">
        <f t="shared" si="14"/>
        <v>0.92458333333333342</v>
      </c>
      <c r="R44" s="8">
        <f t="shared" si="15"/>
        <v>0.92400000000000004</v>
      </c>
      <c r="S44" s="6">
        <f t="shared" si="16"/>
        <v>0.92340833333333339</v>
      </c>
      <c r="T44" s="6">
        <f t="shared" si="17"/>
        <v>0.92281666666666673</v>
      </c>
      <c r="U44" s="6">
        <f t="shared" si="18"/>
        <v>0.92222500000000007</v>
      </c>
      <c r="V44" s="6">
        <f t="shared" si="19"/>
        <v>0.92163333333333342</v>
      </c>
      <c r="W44" s="6">
        <f t="shared" si="20"/>
        <v>0.92104166666666676</v>
      </c>
      <c r="X44" s="6">
        <f t="shared" si="21"/>
        <v>0.92044999999999999</v>
      </c>
    </row>
    <row r="45" spans="1:24">
      <c r="A45" s="187">
        <v>44</v>
      </c>
      <c r="B45" s="191">
        <v>0.91690000000000005</v>
      </c>
      <c r="C45" s="191">
        <v>0.91690000000000005</v>
      </c>
      <c r="D45" s="191">
        <v>0.91690000000000005</v>
      </c>
      <c r="E45" s="191">
        <v>0.91690000000000005</v>
      </c>
      <c r="F45" s="191">
        <v>0.91690000000000005</v>
      </c>
      <c r="G45" s="191">
        <v>0.91690000000000005</v>
      </c>
      <c r="H45" s="191">
        <v>0.91690000000000005</v>
      </c>
      <c r="I45" s="191">
        <v>0.91690000000000005</v>
      </c>
      <c r="J45" s="191">
        <v>0.91690000000000005</v>
      </c>
      <c r="K45" s="191">
        <v>0.91690000000000005</v>
      </c>
      <c r="L45" s="6">
        <f t="shared" si="22"/>
        <v>0.92044999999999999</v>
      </c>
      <c r="M45" s="313">
        <f t="shared" si="10"/>
        <v>0.91985833333333333</v>
      </c>
      <c r="N45" s="313">
        <f t="shared" si="11"/>
        <v>0.91926666666666668</v>
      </c>
      <c r="O45" s="313">
        <f t="shared" si="12"/>
        <v>0.91867500000000002</v>
      </c>
      <c r="P45" s="313">
        <f t="shared" si="13"/>
        <v>0.91808333333333336</v>
      </c>
      <c r="Q45" s="313">
        <f t="shared" si="14"/>
        <v>0.91749166666666671</v>
      </c>
      <c r="R45" s="8">
        <f t="shared" si="15"/>
        <v>0.91690000000000005</v>
      </c>
      <c r="S45" s="6">
        <f t="shared" si="16"/>
        <v>0.91631666666666667</v>
      </c>
      <c r="T45" s="6">
        <f t="shared" si="17"/>
        <v>0.9157333333333334</v>
      </c>
      <c r="U45" s="6">
        <f t="shared" si="18"/>
        <v>0.91515000000000002</v>
      </c>
      <c r="V45" s="6">
        <f t="shared" si="19"/>
        <v>0.91456666666666675</v>
      </c>
      <c r="W45" s="6">
        <f t="shared" si="20"/>
        <v>0.91398333333333337</v>
      </c>
      <c r="X45" s="6">
        <f t="shared" si="21"/>
        <v>0.91339999999999999</v>
      </c>
    </row>
    <row r="46" spans="1:24">
      <c r="A46" s="192">
        <v>45</v>
      </c>
      <c r="B46" s="193">
        <v>0.90990000000000004</v>
      </c>
      <c r="C46" s="193">
        <v>0.90990000000000004</v>
      </c>
      <c r="D46" s="193">
        <v>0.90990000000000004</v>
      </c>
      <c r="E46" s="193">
        <v>0.90990000000000004</v>
      </c>
      <c r="F46" s="193">
        <v>0.90990000000000004</v>
      </c>
      <c r="G46" s="193">
        <v>0.90990000000000004</v>
      </c>
      <c r="H46" s="193">
        <v>0.90990000000000004</v>
      </c>
      <c r="I46" s="193">
        <v>0.90990000000000004</v>
      </c>
      <c r="J46" s="193">
        <v>0.90990000000000004</v>
      </c>
      <c r="K46" s="193">
        <v>0.90990000000000004</v>
      </c>
      <c r="L46" s="6">
        <f t="shared" si="22"/>
        <v>0.91339999999999999</v>
      </c>
      <c r="M46" s="313">
        <f t="shared" si="10"/>
        <v>0.91281666666666672</v>
      </c>
      <c r="N46" s="313">
        <f t="shared" si="11"/>
        <v>0.91223333333333334</v>
      </c>
      <c r="O46" s="313">
        <f t="shared" si="12"/>
        <v>0.91165000000000007</v>
      </c>
      <c r="P46" s="313">
        <f t="shared" si="13"/>
        <v>0.91106666666666669</v>
      </c>
      <c r="Q46" s="313">
        <f t="shared" si="14"/>
        <v>0.91048333333333342</v>
      </c>
      <c r="R46" s="8">
        <f t="shared" si="15"/>
        <v>0.90990000000000004</v>
      </c>
      <c r="S46" s="6">
        <f t="shared" si="16"/>
        <v>0.90930833333333339</v>
      </c>
      <c r="T46" s="6">
        <f t="shared" si="17"/>
        <v>0.90871666666666673</v>
      </c>
      <c r="U46" s="6">
        <f t="shared" si="18"/>
        <v>0.90812500000000007</v>
      </c>
      <c r="V46" s="6">
        <f t="shared" si="19"/>
        <v>0.90753333333333341</v>
      </c>
      <c r="W46" s="6">
        <f t="shared" si="20"/>
        <v>0.90694166666666676</v>
      </c>
      <c r="X46" s="6">
        <f t="shared" si="21"/>
        <v>0.90634999999999999</v>
      </c>
    </row>
    <row r="47" spans="1:24">
      <c r="A47" s="187">
        <v>46</v>
      </c>
      <c r="B47" s="191">
        <v>0.90280000000000005</v>
      </c>
      <c r="C47" s="191">
        <v>0.90280000000000005</v>
      </c>
      <c r="D47" s="191">
        <v>0.90280000000000005</v>
      </c>
      <c r="E47" s="191">
        <v>0.90280000000000005</v>
      </c>
      <c r="F47" s="191">
        <v>0.90280000000000005</v>
      </c>
      <c r="G47" s="191">
        <v>0.90280000000000005</v>
      </c>
      <c r="H47" s="191">
        <v>0.90280000000000005</v>
      </c>
      <c r="I47" s="191">
        <v>0.90280000000000005</v>
      </c>
      <c r="J47" s="191">
        <v>0.90280000000000005</v>
      </c>
      <c r="K47" s="191">
        <v>0.90280000000000005</v>
      </c>
      <c r="L47" s="6">
        <f t="shared" si="22"/>
        <v>0.90634999999999999</v>
      </c>
      <c r="M47" s="313">
        <f t="shared" si="10"/>
        <v>0.90575833333333333</v>
      </c>
      <c r="N47" s="313">
        <f t="shared" si="11"/>
        <v>0.90516666666666667</v>
      </c>
      <c r="O47" s="313">
        <f t="shared" si="12"/>
        <v>0.90457500000000002</v>
      </c>
      <c r="P47" s="313">
        <f t="shared" si="13"/>
        <v>0.90398333333333336</v>
      </c>
      <c r="Q47" s="313">
        <f t="shared" si="14"/>
        <v>0.9033916666666667</v>
      </c>
      <c r="R47" s="8">
        <f t="shared" si="15"/>
        <v>0.90280000000000005</v>
      </c>
      <c r="S47" s="6">
        <f t="shared" si="16"/>
        <v>0.90221666666666667</v>
      </c>
      <c r="T47" s="6">
        <f t="shared" si="17"/>
        <v>0.9016333333333334</v>
      </c>
      <c r="U47" s="6">
        <f t="shared" si="18"/>
        <v>0.90105000000000002</v>
      </c>
      <c r="V47" s="6">
        <f t="shared" si="19"/>
        <v>0.90046666666666675</v>
      </c>
      <c r="W47" s="6">
        <f t="shared" si="20"/>
        <v>0.89988333333333337</v>
      </c>
      <c r="X47" s="6">
        <f t="shared" si="21"/>
        <v>0.89929999999999999</v>
      </c>
    </row>
    <row r="48" spans="1:24">
      <c r="A48" s="187">
        <v>47</v>
      </c>
      <c r="B48" s="191">
        <v>0.89580000000000004</v>
      </c>
      <c r="C48" s="191">
        <v>0.89580000000000004</v>
      </c>
      <c r="D48" s="191">
        <v>0.89580000000000004</v>
      </c>
      <c r="E48" s="191">
        <v>0.89580000000000004</v>
      </c>
      <c r="F48" s="191">
        <v>0.89580000000000004</v>
      </c>
      <c r="G48" s="191">
        <v>0.89580000000000004</v>
      </c>
      <c r="H48" s="191">
        <v>0.89580000000000004</v>
      </c>
      <c r="I48" s="191">
        <v>0.89580000000000004</v>
      </c>
      <c r="J48" s="191">
        <v>0.89580000000000004</v>
      </c>
      <c r="K48" s="191">
        <v>0.89580000000000004</v>
      </c>
      <c r="L48" s="6">
        <f t="shared" si="22"/>
        <v>0.89929999999999999</v>
      </c>
      <c r="M48" s="313">
        <f t="shared" si="10"/>
        <v>0.89871666666666672</v>
      </c>
      <c r="N48" s="313">
        <f t="shared" si="11"/>
        <v>0.89813333333333334</v>
      </c>
      <c r="O48" s="313">
        <f t="shared" si="12"/>
        <v>0.89755000000000007</v>
      </c>
      <c r="P48" s="313">
        <f t="shared" si="13"/>
        <v>0.89696666666666669</v>
      </c>
      <c r="Q48" s="313">
        <f t="shared" si="14"/>
        <v>0.89638333333333342</v>
      </c>
      <c r="R48" s="8">
        <f t="shared" si="15"/>
        <v>0.89580000000000004</v>
      </c>
      <c r="S48" s="6">
        <f t="shared" si="16"/>
        <v>0.89521666666666666</v>
      </c>
      <c r="T48" s="6">
        <f t="shared" si="17"/>
        <v>0.89463333333333339</v>
      </c>
      <c r="U48" s="6">
        <f t="shared" si="18"/>
        <v>0.89405000000000001</v>
      </c>
      <c r="V48" s="6">
        <f t="shared" si="19"/>
        <v>0.89346666666666674</v>
      </c>
      <c r="W48" s="6">
        <f t="shared" si="20"/>
        <v>0.89288333333333336</v>
      </c>
      <c r="X48" s="6">
        <f t="shared" si="21"/>
        <v>0.89230000000000009</v>
      </c>
    </row>
    <row r="49" spans="1:24">
      <c r="A49" s="187">
        <v>48</v>
      </c>
      <c r="B49" s="191">
        <v>0.88880000000000003</v>
      </c>
      <c r="C49" s="191">
        <v>0.88880000000000003</v>
      </c>
      <c r="D49" s="191">
        <v>0.88880000000000003</v>
      </c>
      <c r="E49" s="191">
        <v>0.88880000000000003</v>
      </c>
      <c r="F49" s="191">
        <v>0.88880000000000003</v>
      </c>
      <c r="G49" s="191">
        <v>0.88880000000000003</v>
      </c>
      <c r="H49" s="191">
        <v>0.88880000000000003</v>
      </c>
      <c r="I49" s="191">
        <v>0.88880000000000003</v>
      </c>
      <c r="J49" s="191">
        <v>0.88880000000000003</v>
      </c>
      <c r="K49" s="191">
        <v>0.88880000000000003</v>
      </c>
      <c r="L49" s="6">
        <f t="shared" si="22"/>
        <v>0.89230000000000009</v>
      </c>
      <c r="M49" s="313">
        <f t="shared" si="10"/>
        <v>0.89171666666666671</v>
      </c>
      <c r="N49" s="313">
        <f t="shared" si="11"/>
        <v>0.89113333333333333</v>
      </c>
      <c r="O49" s="313">
        <f t="shared" si="12"/>
        <v>0.89055000000000006</v>
      </c>
      <c r="P49" s="313">
        <f t="shared" si="13"/>
        <v>0.88996666666666668</v>
      </c>
      <c r="Q49" s="313">
        <f t="shared" si="14"/>
        <v>0.88938333333333341</v>
      </c>
      <c r="R49" s="8">
        <f t="shared" si="15"/>
        <v>0.88880000000000003</v>
      </c>
      <c r="S49" s="6">
        <f t="shared" si="16"/>
        <v>0.88820833333333338</v>
      </c>
      <c r="T49" s="6">
        <f t="shared" si="17"/>
        <v>0.88761666666666672</v>
      </c>
      <c r="U49" s="6">
        <f t="shared" si="18"/>
        <v>0.88702500000000006</v>
      </c>
      <c r="V49" s="6">
        <f t="shared" si="19"/>
        <v>0.88643333333333341</v>
      </c>
      <c r="W49" s="6">
        <f t="shared" si="20"/>
        <v>0.88584166666666675</v>
      </c>
      <c r="X49" s="6">
        <f t="shared" si="21"/>
        <v>0.88525000000000009</v>
      </c>
    </row>
    <row r="50" spans="1:24">
      <c r="A50" s="187">
        <v>49</v>
      </c>
      <c r="B50" s="191">
        <v>0.88170000000000004</v>
      </c>
      <c r="C50" s="191">
        <v>0.88170000000000004</v>
      </c>
      <c r="D50" s="191">
        <v>0.88170000000000004</v>
      </c>
      <c r="E50" s="191">
        <v>0.88170000000000004</v>
      </c>
      <c r="F50" s="191">
        <v>0.88170000000000004</v>
      </c>
      <c r="G50" s="191">
        <v>0.88170000000000004</v>
      </c>
      <c r="H50" s="191">
        <v>0.88170000000000004</v>
      </c>
      <c r="I50" s="191">
        <v>0.88170000000000004</v>
      </c>
      <c r="J50" s="191">
        <v>0.88170000000000004</v>
      </c>
      <c r="K50" s="191">
        <v>0.88170000000000004</v>
      </c>
      <c r="L50" s="6">
        <f t="shared" si="22"/>
        <v>0.88525000000000009</v>
      </c>
      <c r="M50" s="313">
        <f t="shared" si="10"/>
        <v>0.88465833333333332</v>
      </c>
      <c r="N50" s="313">
        <f t="shared" si="11"/>
        <v>0.88406666666666667</v>
      </c>
      <c r="O50" s="313">
        <f t="shared" si="12"/>
        <v>0.88347500000000001</v>
      </c>
      <c r="P50" s="313">
        <f t="shared" si="13"/>
        <v>0.88288333333333335</v>
      </c>
      <c r="Q50" s="313">
        <f t="shared" si="14"/>
        <v>0.8822916666666667</v>
      </c>
      <c r="R50" s="8">
        <f t="shared" si="15"/>
        <v>0.88170000000000004</v>
      </c>
      <c r="S50" s="6">
        <f t="shared" si="16"/>
        <v>0.88111666666666666</v>
      </c>
      <c r="T50" s="6">
        <f t="shared" si="17"/>
        <v>0.88053333333333339</v>
      </c>
      <c r="U50" s="6">
        <f t="shared" si="18"/>
        <v>0.87995000000000001</v>
      </c>
      <c r="V50" s="6">
        <f t="shared" si="19"/>
        <v>0.87936666666666674</v>
      </c>
      <c r="W50" s="6">
        <f t="shared" si="20"/>
        <v>0.87878333333333336</v>
      </c>
      <c r="X50" s="6">
        <f t="shared" si="21"/>
        <v>0.87820000000000009</v>
      </c>
    </row>
    <row r="51" spans="1:24">
      <c r="A51" s="192">
        <v>50</v>
      </c>
      <c r="B51" s="193">
        <v>0.87470000000000003</v>
      </c>
      <c r="C51" s="193">
        <v>0.87470000000000003</v>
      </c>
      <c r="D51" s="193">
        <v>0.87470000000000003</v>
      </c>
      <c r="E51" s="193">
        <v>0.87470000000000003</v>
      </c>
      <c r="F51" s="193">
        <v>0.87470000000000003</v>
      </c>
      <c r="G51" s="193">
        <v>0.87470000000000003</v>
      </c>
      <c r="H51" s="193">
        <v>0.87470000000000003</v>
      </c>
      <c r="I51" s="193">
        <v>0.87470000000000003</v>
      </c>
      <c r="J51" s="193">
        <v>0.87470000000000003</v>
      </c>
      <c r="K51" s="193">
        <v>0.87470000000000003</v>
      </c>
      <c r="L51" s="6">
        <f t="shared" si="22"/>
        <v>0.87820000000000009</v>
      </c>
      <c r="M51" s="313">
        <f t="shared" si="10"/>
        <v>0.87761666666666671</v>
      </c>
      <c r="N51" s="313">
        <f t="shared" si="11"/>
        <v>0.87703333333333333</v>
      </c>
      <c r="O51" s="313">
        <f t="shared" si="12"/>
        <v>0.87645000000000006</v>
      </c>
      <c r="P51" s="313">
        <f t="shared" si="13"/>
        <v>0.87586666666666668</v>
      </c>
      <c r="Q51" s="313">
        <f t="shared" si="14"/>
        <v>0.87528333333333341</v>
      </c>
      <c r="R51" s="8">
        <f t="shared" si="15"/>
        <v>0.87470000000000003</v>
      </c>
      <c r="S51" s="6">
        <f t="shared" si="16"/>
        <v>0.87410833333333338</v>
      </c>
      <c r="T51" s="6">
        <f t="shared" si="17"/>
        <v>0.87351666666666672</v>
      </c>
      <c r="U51" s="6">
        <f t="shared" si="18"/>
        <v>0.87292500000000006</v>
      </c>
      <c r="V51" s="6">
        <f t="shared" si="19"/>
        <v>0.8723333333333334</v>
      </c>
      <c r="W51" s="6">
        <f t="shared" si="20"/>
        <v>0.87174166666666675</v>
      </c>
      <c r="X51" s="6">
        <f t="shared" si="21"/>
        <v>0.87115000000000009</v>
      </c>
    </row>
    <row r="52" spans="1:24">
      <c r="A52" s="187">
        <v>51</v>
      </c>
      <c r="B52" s="191">
        <v>0.86760000000000004</v>
      </c>
      <c r="C52" s="191">
        <v>0.86760000000000004</v>
      </c>
      <c r="D52" s="191">
        <v>0.86760000000000004</v>
      </c>
      <c r="E52" s="191">
        <v>0.86760000000000004</v>
      </c>
      <c r="F52" s="191">
        <v>0.86760000000000004</v>
      </c>
      <c r="G52" s="191">
        <v>0.86760000000000004</v>
      </c>
      <c r="H52" s="191">
        <v>0.86760000000000004</v>
      </c>
      <c r="I52" s="191">
        <v>0.86760000000000004</v>
      </c>
      <c r="J52" s="191">
        <v>0.86760000000000004</v>
      </c>
      <c r="K52" s="191">
        <v>0.86760000000000004</v>
      </c>
      <c r="L52" s="6">
        <f t="shared" si="22"/>
        <v>0.87115000000000009</v>
      </c>
      <c r="M52" s="313">
        <f t="shared" si="10"/>
        <v>0.87055833333333332</v>
      </c>
      <c r="N52" s="313">
        <f t="shared" si="11"/>
        <v>0.86996666666666667</v>
      </c>
      <c r="O52" s="313">
        <f t="shared" si="12"/>
        <v>0.86937500000000001</v>
      </c>
      <c r="P52" s="313">
        <f t="shared" si="13"/>
        <v>0.86878333333333335</v>
      </c>
      <c r="Q52" s="313">
        <f t="shared" si="14"/>
        <v>0.86819166666666669</v>
      </c>
      <c r="R52" s="8">
        <f t="shared" si="15"/>
        <v>0.86760000000000004</v>
      </c>
      <c r="S52" s="6">
        <f t="shared" si="16"/>
        <v>0.86701666666666666</v>
      </c>
      <c r="T52" s="6">
        <f t="shared" si="17"/>
        <v>0.86643333333333339</v>
      </c>
      <c r="U52" s="6">
        <f t="shared" si="18"/>
        <v>0.86585000000000001</v>
      </c>
      <c r="V52" s="6">
        <f t="shared" si="19"/>
        <v>0.86526666666666674</v>
      </c>
      <c r="W52" s="6">
        <f t="shared" si="20"/>
        <v>0.86468333333333336</v>
      </c>
      <c r="X52" s="6">
        <f t="shared" si="21"/>
        <v>0.86410000000000009</v>
      </c>
    </row>
    <row r="53" spans="1:24">
      <c r="A53" s="187">
        <v>52</v>
      </c>
      <c r="B53" s="191">
        <v>0.86060000000000003</v>
      </c>
      <c r="C53" s="191">
        <v>0.86060000000000003</v>
      </c>
      <c r="D53" s="191">
        <v>0.86060000000000003</v>
      </c>
      <c r="E53" s="191">
        <v>0.86060000000000003</v>
      </c>
      <c r="F53" s="191">
        <v>0.86060000000000003</v>
      </c>
      <c r="G53" s="191">
        <v>0.86060000000000003</v>
      </c>
      <c r="H53" s="191">
        <v>0.86060000000000003</v>
      </c>
      <c r="I53" s="191">
        <v>0.86060000000000003</v>
      </c>
      <c r="J53" s="191">
        <v>0.86060000000000003</v>
      </c>
      <c r="K53" s="191">
        <v>0.86060000000000003</v>
      </c>
      <c r="L53" s="6">
        <f t="shared" si="22"/>
        <v>0.86410000000000009</v>
      </c>
      <c r="M53" s="313">
        <f t="shared" si="10"/>
        <v>0.86351666666666671</v>
      </c>
      <c r="N53" s="378">
        <f t="shared" si="11"/>
        <v>0.86293333333333333</v>
      </c>
      <c r="O53" s="313">
        <f t="shared" si="12"/>
        <v>0.86235000000000006</v>
      </c>
      <c r="P53" s="313">
        <f t="shared" si="13"/>
        <v>0.86176666666666668</v>
      </c>
      <c r="Q53" s="313">
        <f t="shared" si="14"/>
        <v>0.86118333333333341</v>
      </c>
      <c r="R53" s="8">
        <f t="shared" si="15"/>
        <v>0.86060000000000003</v>
      </c>
      <c r="S53" s="6">
        <f t="shared" si="16"/>
        <v>0.86001666666666665</v>
      </c>
      <c r="T53" s="6">
        <f t="shared" si="17"/>
        <v>0.85943333333333338</v>
      </c>
      <c r="U53" s="6">
        <f t="shared" si="18"/>
        <v>0.85885</v>
      </c>
      <c r="V53" s="6">
        <f t="shared" si="19"/>
        <v>0.85826666666666673</v>
      </c>
      <c r="W53" s="6">
        <f t="shared" si="20"/>
        <v>0.85768333333333335</v>
      </c>
      <c r="X53" s="6">
        <f t="shared" si="21"/>
        <v>0.85709999999999997</v>
      </c>
    </row>
    <row r="54" spans="1:24">
      <c r="A54" s="187">
        <v>53</v>
      </c>
      <c r="B54" s="191">
        <v>0.85360000000000003</v>
      </c>
      <c r="C54" s="191">
        <v>0.85360000000000003</v>
      </c>
      <c r="D54" s="191">
        <v>0.85360000000000003</v>
      </c>
      <c r="E54" s="191">
        <v>0.85360000000000003</v>
      </c>
      <c r="F54" s="191">
        <v>0.85360000000000003</v>
      </c>
      <c r="G54" s="191">
        <v>0.85360000000000003</v>
      </c>
      <c r="H54" s="191">
        <v>0.85360000000000003</v>
      </c>
      <c r="I54" s="191">
        <v>0.85360000000000003</v>
      </c>
      <c r="J54" s="191">
        <v>0.85360000000000003</v>
      </c>
      <c r="K54" s="191">
        <v>0.85360000000000003</v>
      </c>
      <c r="L54" s="6">
        <f t="shared" si="22"/>
        <v>0.85709999999999997</v>
      </c>
      <c r="M54" s="313">
        <f t="shared" si="10"/>
        <v>0.8565166666666667</v>
      </c>
      <c r="N54" s="313">
        <f t="shared" si="11"/>
        <v>0.85593333333333332</v>
      </c>
      <c r="O54" s="313">
        <f t="shared" si="12"/>
        <v>0.85535000000000005</v>
      </c>
      <c r="P54" s="313">
        <f t="shared" si="13"/>
        <v>0.85476666666666667</v>
      </c>
      <c r="Q54" s="313">
        <f t="shared" si="14"/>
        <v>0.85418333333333341</v>
      </c>
      <c r="R54" s="8">
        <f t="shared" si="15"/>
        <v>0.85360000000000003</v>
      </c>
      <c r="S54" s="6">
        <f t="shared" si="16"/>
        <v>0.85300833333333337</v>
      </c>
      <c r="T54" s="6">
        <f t="shared" si="17"/>
        <v>0.85241666666666671</v>
      </c>
      <c r="U54" s="6">
        <f t="shared" si="18"/>
        <v>0.85182500000000005</v>
      </c>
      <c r="V54" s="6">
        <f t="shared" si="19"/>
        <v>0.8512333333333334</v>
      </c>
      <c r="W54" s="6">
        <f t="shared" si="20"/>
        <v>0.85064166666666674</v>
      </c>
      <c r="X54" s="6">
        <f t="shared" si="21"/>
        <v>0.85004999999999997</v>
      </c>
    </row>
    <row r="55" spans="1:24">
      <c r="A55" s="187">
        <v>54</v>
      </c>
      <c r="B55" s="191">
        <v>0.84650000000000003</v>
      </c>
      <c r="C55" s="191">
        <v>0.84650000000000003</v>
      </c>
      <c r="D55" s="191">
        <v>0.84650000000000003</v>
      </c>
      <c r="E55" s="191">
        <v>0.84650000000000003</v>
      </c>
      <c r="F55" s="191">
        <v>0.84650000000000003</v>
      </c>
      <c r="G55" s="191">
        <v>0.84650000000000003</v>
      </c>
      <c r="H55" s="191">
        <v>0.84650000000000003</v>
      </c>
      <c r="I55" s="191">
        <v>0.84650000000000003</v>
      </c>
      <c r="J55" s="191">
        <v>0.84650000000000003</v>
      </c>
      <c r="K55" s="191">
        <v>0.84650000000000003</v>
      </c>
      <c r="L55" s="6">
        <f t="shared" si="22"/>
        <v>0.85004999999999997</v>
      </c>
      <c r="M55" s="313">
        <f t="shared" si="10"/>
        <v>0.84945833333333332</v>
      </c>
      <c r="N55" s="313">
        <f t="shared" si="11"/>
        <v>0.84886666666666666</v>
      </c>
      <c r="O55" s="313">
        <f t="shared" si="12"/>
        <v>0.848275</v>
      </c>
      <c r="P55" s="313">
        <f t="shared" si="13"/>
        <v>0.84768333333333334</v>
      </c>
      <c r="Q55" s="313">
        <f t="shared" si="14"/>
        <v>0.84709166666666669</v>
      </c>
      <c r="R55" s="8">
        <f t="shared" si="15"/>
        <v>0.84650000000000003</v>
      </c>
      <c r="S55" s="6">
        <f t="shared" si="16"/>
        <v>0.84591666666666665</v>
      </c>
      <c r="T55" s="6">
        <f t="shared" si="17"/>
        <v>0.84533333333333338</v>
      </c>
      <c r="U55" s="6">
        <f t="shared" si="18"/>
        <v>0.84475</v>
      </c>
      <c r="V55" s="6">
        <f t="shared" si="19"/>
        <v>0.84416666666666673</v>
      </c>
      <c r="W55" s="6">
        <f t="shared" si="20"/>
        <v>0.84358333333333335</v>
      </c>
      <c r="X55" s="6">
        <f t="shared" si="21"/>
        <v>0.84299999999999997</v>
      </c>
    </row>
    <row r="56" spans="1:24">
      <c r="A56" s="192">
        <v>55</v>
      </c>
      <c r="B56" s="193">
        <v>0.83950000000000002</v>
      </c>
      <c r="C56" s="193">
        <v>0.83950000000000002</v>
      </c>
      <c r="D56" s="193">
        <v>0.83950000000000002</v>
      </c>
      <c r="E56" s="193">
        <v>0.83950000000000002</v>
      </c>
      <c r="F56" s="193">
        <v>0.83950000000000002</v>
      </c>
      <c r="G56" s="193">
        <v>0.83950000000000002</v>
      </c>
      <c r="H56" s="193">
        <v>0.83950000000000002</v>
      </c>
      <c r="I56" s="193">
        <v>0.83950000000000002</v>
      </c>
      <c r="J56" s="193">
        <v>0.83950000000000002</v>
      </c>
      <c r="K56" s="193">
        <v>0.83950000000000002</v>
      </c>
      <c r="L56" s="6">
        <f t="shared" si="22"/>
        <v>0.84299999999999997</v>
      </c>
      <c r="M56" s="313">
        <f t="shared" si="10"/>
        <v>0.8424166666666667</v>
      </c>
      <c r="N56" s="313">
        <f t="shared" si="11"/>
        <v>0.84183333333333332</v>
      </c>
      <c r="O56" s="313">
        <f t="shared" si="12"/>
        <v>0.84125000000000005</v>
      </c>
      <c r="P56" s="313">
        <f t="shared" si="13"/>
        <v>0.84066666666666667</v>
      </c>
      <c r="Q56" s="313">
        <f t="shared" si="14"/>
        <v>0.8400833333333334</v>
      </c>
      <c r="R56" s="8">
        <f t="shared" si="15"/>
        <v>0.83950000000000002</v>
      </c>
      <c r="S56" s="6">
        <f t="shared" si="16"/>
        <v>0.83890833333333337</v>
      </c>
      <c r="T56" s="6">
        <f t="shared" si="17"/>
        <v>0.83831666666666671</v>
      </c>
      <c r="U56" s="6">
        <f t="shared" si="18"/>
        <v>0.83772500000000005</v>
      </c>
      <c r="V56" s="6">
        <f t="shared" si="19"/>
        <v>0.8371333333333334</v>
      </c>
      <c r="W56" s="6">
        <f t="shared" si="20"/>
        <v>0.83654166666666674</v>
      </c>
      <c r="X56" s="6">
        <f t="shared" si="21"/>
        <v>0.83594999999999997</v>
      </c>
    </row>
    <row r="57" spans="1:24">
      <c r="A57" s="187">
        <v>56</v>
      </c>
      <c r="B57" s="191">
        <v>0.83240000000000003</v>
      </c>
      <c r="C57" s="191">
        <v>0.83240000000000003</v>
      </c>
      <c r="D57" s="191">
        <v>0.83240000000000003</v>
      </c>
      <c r="E57" s="191">
        <v>0.83240000000000003</v>
      </c>
      <c r="F57" s="191">
        <v>0.83240000000000003</v>
      </c>
      <c r="G57" s="191">
        <v>0.83240000000000003</v>
      </c>
      <c r="H57" s="191">
        <v>0.83240000000000003</v>
      </c>
      <c r="I57" s="191">
        <v>0.83240000000000003</v>
      </c>
      <c r="J57" s="191">
        <v>0.83240000000000003</v>
      </c>
      <c r="K57" s="191">
        <v>0.83240000000000003</v>
      </c>
      <c r="L57" s="6">
        <f t="shared" si="22"/>
        <v>0.83594999999999997</v>
      </c>
      <c r="M57" s="313">
        <f t="shared" si="10"/>
        <v>0.83535833333333331</v>
      </c>
      <c r="N57" s="313">
        <f t="shared" si="11"/>
        <v>0.83476666666666666</v>
      </c>
      <c r="O57" s="313">
        <f t="shared" si="12"/>
        <v>0.834175</v>
      </c>
      <c r="P57" s="313">
        <f t="shared" si="13"/>
        <v>0.83358333333333334</v>
      </c>
      <c r="Q57" s="313">
        <f t="shared" si="14"/>
        <v>0.83299166666666669</v>
      </c>
      <c r="R57" s="8">
        <f t="shared" si="15"/>
        <v>0.83240000000000003</v>
      </c>
      <c r="S57" s="6">
        <f t="shared" si="16"/>
        <v>0.83181666666666665</v>
      </c>
      <c r="T57" s="6">
        <f t="shared" si="17"/>
        <v>0.83123333333333338</v>
      </c>
      <c r="U57" s="6">
        <f t="shared" si="18"/>
        <v>0.83065</v>
      </c>
      <c r="V57" s="6">
        <f t="shared" si="19"/>
        <v>0.83006666666666673</v>
      </c>
      <c r="W57" s="6">
        <f t="shared" si="20"/>
        <v>0.82948333333333335</v>
      </c>
      <c r="X57" s="6">
        <f t="shared" si="21"/>
        <v>0.82889999999999997</v>
      </c>
    </row>
    <row r="58" spans="1:24">
      <c r="A58" s="187">
        <v>57</v>
      </c>
      <c r="B58" s="191">
        <v>0.82540000000000002</v>
      </c>
      <c r="C58" s="191">
        <v>0.82540000000000002</v>
      </c>
      <c r="D58" s="191">
        <v>0.82540000000000002</v>
      </c>
      <c r="E58" s="191">
        <v>0.82540000000000002</v>
      </c>
      <c r="F58" s="191">
        <v>0.82540000000000002</v>
      </c>
      <c r="G58" s="191">
        <v>0.82540000000000002</v>
      </c>
      <c r="H58" s="191">
        <v>0.82540000000000002</v>
      </c>
      <c r="I58" s="191">
        <v>0.82540000000000002</v>
      </c>
      <c r="J58" s="191">
        <v>0.82540000000000002</v>
      </c>
      <c r="K58" s="191">
        <v>0.82540000000000002</v>
      </c>
      <c r="L58" s="6">
        <f t="shared" si="22"/>
        <v>0.82889999999999997</v>
      </c>
      <c r="M58" s="313">
        <f t="shared" si="10"/>
        <v>0.8283166666666667</v>
      </c>
      <c r="N58" s="313">
        <f t="shared" si="11"/>
        <v>0.82773333333333332</v>
      </c>
      <c r="O58" s="313">
        <f t="shared" si="12"/>
        <v>0.82715000000000005</v>
      </c>
      <c r="P58" s="313">
        <f t="shared" si="13"/>
        <v>0.82656666666666667</v>
      </c>
      <c r="Q58" s="313">
        <f t="shared" si="14"/>
        <v>0.8259833333333334</v>
      </c>
      <c r="R58" s="8">
        <f t="shared" si="15"/>
        <v>0.82540000000000002</v>
      </c>
      <c r="S58" s="6">
        <f t="shared" si="16"/>
        <v>0.82481666666666664</v>
      </c>
      <c r="T58" s="6">
        <f t="shared" si="17"/>
        <v>0.82423333333333337</v>
      </c>
      <c r="U58" s="6">
        <f t="shared" si="18"/>
        <v>0.82364999999999999</v>
      </c>
      <c r="V58" s="6">
        <f t="shared" si="19"/>
        <v>0.82306666666666672</v>
      </c>
      <c r="W58" s="6">
        <f t="shared" si="20"/>
        <v>0.82248333333333334</v>
      </c>
      <c r="X58" s="6">
        <f t="shared" si="21"/>
        <v>0.82190000000000007</v>
      </c>
    </row>
    <row r="59" spans="1:24">
      <c r="A59" s="187">
        <v>58</v>
      </c>
      <c r="B59" s="191">
        <v>0.81840000000000002</v>
      </c>
      <c r="C59" s="191">
        <v>0.81840000000000002</v>
      </c>
      <c r="D59" s="191">
        <v>0.81840000000000002</v>
      </c>
      <c r="E59" s="191">
        <v>0.81840000000000002</v>
      </c>
      <c r="F59" s="191">
        <v>0.81840000000000002</v>
      </c>
      <c r="G59" s="191">
        <v>0.81840000000000002</v>
      </c>
      <c r="H59" s="191">
        <v>0.81840000000000002</v>
      </c>
      <c r="I59" s="191">
        <v>0.81840000000000002</v>
      </c>
      <c r="J59" s="191">
        <v>0.81840000000000002</v>
      </c>
      <c r="K59" s="191">
        <v>0.81840000000000002</v>
      </c>
      <c r="L59" s="6">
        <f t="shared" si="22"/>
        <v>0.82190000000000007</v>
      </c>
      <c r="M59" s="313">
        <f t="shared" si="10"/>
        <v>0.82131666666666669</v>
      </c>
      <c r="N59" s="313">
        <f t="shared" si="11"/>
        <v>0.82073333333333331</v>
      </c>
      <c r="O59" s="313">
        <f t="shared" si="12"/>
        <v>0.82015000000000005</v>
      </c>
      <c r="P59" s="313">
        <f t="shared" si="13"/>
        <v>0.81956666666666667</v>
      </c>
      <c r="Q59" s="313">
        <f t="shared" si="14"/>
        <v>0.8189833333333334</v>
      </c>
      <c r="R59" s="8">
        <f t="shared" si="15"/>
        <v>0.81840000000000002</v>
      </c>
      <c r="S59" s="6">
        <f t="shared" si="16"/>
        <v>0.81780833333333336</v>
      </c>
      <c r="T59" s="6">
        <f t="shared" si="17"/>
        <v>0.8172166666666667</v>
      </c>
      <c r="U59" s="6">
        <f t="shared" si="18"/>
        <v>0.81662500000000005</v>
      </c>
      <c r="V59" s="6">
        <f t="shared" si="19"/>
        <v>0.81603333333333339</v>
      </c>
      <c r="W59" s="6">
        <f t="shared" si="20"/>
        <v>0.81544166666666673</v>
      </c>
      <c r="X59" s="6">
        <f t="shared" si="21"/>
        <v>0.81485000000000007</v>
      </c>
    </row>
    <row r="60" spans="1:24">
      <c r="A60" s="187">
        <v>59</v>
      </c>
      <c r="B60" s="191">
        <v>0.81130000000000002</v>
      </c>
      <c r="C60" s="191">
        <v>0.81130000000000002</v>
      </c>
      <c r="D60" s="191">
        <v>0.81130000000000002</v>
      </c>
      <c r="E60" s="191">
        <v>0.81130000000000002</v>
      </c>
      <c r="F60" s="191">
        <v>0.81130000000000002</v>
      </c>
      <c r="G60" s="191">
        <v>0.81130000000000002</v>
      </c>
      <c r="H60" s="191">
        <v>0.81130000000000002</v>
      </c>
      <c r="I60" s="191">
        <v>0.81130000000000002</v>
      </c>
      <c r="J60" s="191">
        <v>0.81130000000000002</v>
      </c>
      <c r="K60" s="191">
        <v>0.81130000000000002</v>
      </c>
      <c r="L60" s="6">
        <f t="shared" si="22"/>
        <v>0.81485000000000007</v>
      </c>
      <c r="M60" s="313">
        <f t="shared" si="10"/>
        <v>0.81425833333333331</v>
      </c>
      <c r="N60" s="313">
        <f t="shared" si="11"/>
        <v>0.81366666666666665</v>
      </c>
      <c r="O60" s="313">
        <f t="shared" si="12"/>
        <v>0.81307499999999999</v>
      </c>
      <c r="P60" s="313">
        <f t="shared" si="13"/>
        <v>0.81248333333333334</v>
      </c>
      <c r="Q60" s="313">
        <f t="shared" si="14"/>
        <v>0.81189166666666668</v>
      </c>
      <c r="R60" s="8">
        <f t="shared" si="15"/>
        <v>0.81130000000000002</v>
      </c>
      <c r="S60" s="6">
        <f t="shared" si="16"/>
        <v>0.81071666666666664</v>
      </c>
      <c r="T60" s="6">
        <f t="shared" si="17"/>
        <v>0.81013333333333337</v>
      </c>
      <c r="U60" s="6">
        <f t="shared" si="18"/>
        <v>0.80954999999999999</v>
      </c>
      <c r="V60" s="6">
        <f t="shared" si="19"/>
        <v>0.80896666666666672</v>
      </c>
      <c r="W60" s="6">
        <f t="shared" si="20"/>
        <v>0.80838333333333334</v>
      </c>
      <c r="X60" s="6">
        <f t="shared" si="21"/>
        <v>0.80780000000000007</v>
      </c>
    </row>
    <row r="61" spans="1:24">
      <c r="A61" s="192">
        <v>60</v>
      </c>
      <c r="B61" s="193">
        <v>0.80430000000000001</v>
      </c>
      <c r="C61" s="193">
        <v>0.80430000000000001</v>
      </c>
      <c r="D61" s="193">
        <v>0.80430000000000001</v>
      </c>
      <c r="E61" s="193">
        <v>0.80430000000000001</v>
      </c>
      <c r="F61" s="193">
        <v>0.80430000000000001</v>
      </c>
      <c r="G61" s="193">
        <v>0.80430000000000001</v>
      </c>
      <c r="H61" s="193">
        <v>0.80430000000000001</v>
      </c>
      <c r="I61" s="193">
        <v>0.80430000000000001</v>
      </c>
      <c r="J61" s="193">
        <v>0.80430000000000001</v>
      </c>
      <c r="K61" s="193">
        <v>0.80430000000000001</v>
      </c>
      <c r="L61" s="6">
        <f t="shared" si="22"/>
        <v>0.80780000000000007</v>
      </c>
      <c r="M61" s="313">
        <f t="shared" si="10"/>
        <v>0.80721666666666669</v>
      </c>
      <c r="N61" s="313">
        <f t="shared" si="11"/>
        <v>0.80663333333333331</v>
      </c>
      <c r="O61" s="313">
        <f t="shared" si="12"/>
        <v>0.80605000000000004</v>
      </c>
      <c r="P61" s="313">
        <f t="shared" si="13"/>
        <v>0.80546666666666666</v>
      </c>
      <c r="Q61" s="313">
        <f t="shared" si="14"/>
        <v>0.8048833333333334</v>
      </c>
      <c r="R61" s="8">
        <f t="shared" si="15"/>
        <v>0.80430000000000001</v>
      </c>
      <c r="S61" s="6">
        <f t="shared" si="16"/>
        <v>0.80370833333333336</v>
      </c>
      <c r="T61" s="6">
        <f t="shared" si="17"/>
        <v>0.8031166666666667</v>
      </c>
      <c r="U61" s="6">
        <f t="shared" si="18"/>
        <v>0.80252500000000004</v>
      </c>
      <c r="V61" s="6">
        <f t="shared" si="19"/>
        <v>0.80193333333333339</v>
      </c>
      <c r="W61" s="6">
        <f t="shared" si="20"/>
        <v>0.80134166666666673</v>
      </c>
      <c r="X61" s="6">
        <f t="shared" si="21"/>
        <v>0.80075000000000007</v>
      </c>
    </row>
    <row r="62" spans="1:24">
      <c r="A62" s="187">
        <v>61</v>
      </c>
      <c r="B62" s="191">
        <v>0.79720000000000002</v>
      </c>
      <c r="C62" s="191">
        <v>0.79720000000000002</v>
      </c>
      <c r="D62" s="191">
        <v>0.79720000000000002</v>
      </c>
      <c r="E62" s="191">
        <v>0.79720000000000002</v>
      </c>
      <c r="F62" s="191">
        <v>0.79720000000000002</v>
      </c>
      <c r="G62" s="191">
        <v>0.79720000000000002</v>
      </c>
      <c r="H62" s="191">
        <v>0.79720000000000002</v>
      </c>
      <c r="I62" s="191">
        <v>0.79720000000000002</v>
      </c>
      <c r="J62" s="191">
        <v>0.79720000000000002</v>
      </c>
      <c r="K62" s="191">
        <v>0.79720000000000002</v>
      </c>
      <c r="L62" s="6">
        <f t="shared" si="22"/>
        <v>0.80075000000000007</v>
      </c>
      <c r="M62" s="313">
        <f t="shared" si="10"/>
        <v>0.8001583333333333</v>
      </c>
      <c r="N62" s="313">
        <f t="shared" si="11"/>
        <v>0.79956666666666665</v>
      </c>
      <c r="O62" s="313">
        <f t="shared" si="12"/>
        <v>0.79897499999999999</v>
      </c>
      <c r="P62" s="313">
        <f t="shared" si="13"/>
        <v>0.79838333333333333</v>
      </c>
      <c r="Q62" s="313">
        <f t="shared" si="14"/>
        <v>0.79779166666666668</v>
      </c>
      <c r="R62" s="8">
        <f t="shared" si="15"/>
        <v>0.79720000000000002</v>
      </c>
      <c r="S62" s="6">
        <f t="shared" si="16"/>
        <v>0.79661666666666664</v>
      </c>
      <c r="T62" s="6">
        <f t="shared" si="17"/>
        <v>0.79603333333333337</v>
      </c>
      <c r="U62" s="6">
        <f t="shared" si="18"/>
        <v>0.79544999999999999</v>
      </c>
      <c r="V62" s="6">
        <f t="shared" si="19"/>
        <v>0.79486666666666672</v>
      </c>
      <c r="W62" s="6">
        <f t="shared" si="20"/>
        <v>0.79428333333333334</v>
      </c>
      <c r="X62" s="6">
        <f t="shared" si="21"/>
        <v>0.79370000000000007</v>
      </c>
    </row>
    <row r="63" spans="1:24">
      <c r="A63" s="187">
        <v>62</v>
      </c>
      <c r="B63" s="191">
        <v>0.79020000000000001</v>
      </c>
      <c r="C63" s="191">
        <v>0.79020000000000001</v>
      </c>
      <c r="D63" s="191">
        <v>0.79020000000000001</v>
      </c>
      <c r="E63" s="191">
        <v>0.79020000000000001</v>
      </c>
      <c r="F63" s="191">
        <v>0.79020000000000001</v>
      </c>
      <c r="G63" s="191">
        <v>0.79020000000000001</v>
      </c>
      <c r="H63" s="191">
        <v>0.79020000000000001</v>
      </c>
      <c r="I63" s="191">
        <v>0.79020000000000001</v>
      </c>
      <c r="J63" s="191">
        <v>0.79020000000000001</v>
      </c>
      <c r="K63" s="191">
        <v>0.79020000000000001</v>
      </c>
      <c r="L63" s="6">
        <f t="shared" si="22"/>
        <v>0.79370000000000007</v>
      </c>
      <c r="M63" s="313">
        <f t="shared" si="10"/>
        <v>0.79311666666666669</v>
      </c>
      <c r="N63" s="313">
        <f t="shared" si="11"/>
        <v>0.79253333333333331</v>
      </c>
      <c r="O63" s="313">
        <f t="shared" si="12"/>
        <v>0.79195000000000004</v>
      </c>
      <c r="P63" s="313">
        <f t="shared" si="13"/>
        <v>0.79136666666666666</v>
      </c>
      <c r="Q63" s="313">
        <f t="shared" si="14"/>
        <v>0.79078333333333339</v>
      </c>
      <c r="R63" s="8">
        <f t="shared" si="15"/>
        <v>0.79020000000000001</v>
      </c>
      <c r="S63" s="6">
        <f t="shared" si="16"/>
        <v>0.78961666666666663</v>
      </c>
      <c r="T63" s="6">
        <f t="shared" si="17"/>
        <v>0.78903333333333336</v>
      </c>
      <c r="U63" s="6">
        <f t="shared" si="18"/>
        <v>0.78844999999999998</v>
      </c>
      <c r="V63" s="6">
        <f t="shared" si="19"/>
        <v>0.78786666666666672</v>
      </c>
      <c r="W63" s="6">
        <f t="shared" si="20"/>
        <v>0.78728333333333333</v>
      </c>
      <c r="X63" s="6">
        <f t="shared" si="21"/>
        <v>0.78669999999999995</v>
      </c>
    </row>
    <row r="64" spans="1:24">
      <c r="A64" s="187">
        <v>63</v>
      </c>
      <c r="B64" s="191">
        <v>0.78320000000000001</v>
      </c>
      <c r="C64" s="191">
        <v>0.78320000000000001</v>
      </c>
      <c r="D64" s="191">
        <v>0.78320000000000001</v>
      </c>
      <c r="E64" s="191">
        <v>0.78320000000000001</v>
      </c>
      <c r="F64" s="191">
        <v>0.78320000000000001</v>
      </c>
      <c r="G64" s="191">
        <v>0.78320000000000001</v>
      </c>
      <c r="H64" s="191">
        <v>0.78320000000000001</v>
      </c>
      <c r="I64" s="191">
        <v>0.78320000000000001</v>
      </c>
      <c r="J64" s="191">
        <v>0.78320000000000001</v>
      </c>
      <c r="K64" s="191">
        <v>0.78320000000000001</v>
      </c>
      <c r="L64" s="6">
        <f t="shared" si="22"/>
        <v>0.78669999999999995</v>
      </c>
      <c r="M64" s="313">
        <f t="shared" si="10"/>
        <v>0.78611666666666669</v>
      </c>
      <c r="N64" s="313">
        <f t="shared" si="11"/>
        <v>0.78553333333333331</v>
      </c>
      <c r="O64" s="313">
        <f t="shared" si="12"/>
        <v>0.78495000000000004</v>
      </c>
      <c r="P64" s="313">
        <f t="shared" si="13"/>
        <v>0.78436666666666666</v>
      </c>
      <c r="Q64" s="313">
        <f t="shared" si="14"/>
        <v>0.78378333333333339</v>
      </c>
      <c r="R64" s="8">
        <f t="shared" si="15"/>
        <v>0.78320000000000001</v>
      </c>
      <c r="S64" s="6">
        <f t="shared" si="16"/>
        <v>0.78260833333333335</v>
      </c>
      <c r="T64" s="6">
        <f t="shared" si="17"/>
        <v>0.78201666666666669</v>
      </c>
      <c r="U64" s="6">
        <f t="shared" si="18"/>
        <v>0.78142500000000004</v>
      </c>
      <c r="V64" s="6">
        <f t="shared" si="19"/>
        <v>0.78083333333333338</v>
      </c>
      <c r="W64" s="6">
        <f t="shared" si="20"/>
        <v>0.78024166666666672</v>
      </c>
      <c r="X64" s="6">
        <f t="shared" si="21"/>
        <v>0.77964999999999995</v>
      </c>
    </row>
    <row r="65" spans="1:24">
      <c r="A65" s="187">
        <v>64</v>
      </c>
      <c r="B65" s="191">
        <v>0.77610000000000001</v>
      </c>
      <c r="C65" s="191">
        <v>0.77610000000000001</v>
      </c>
      <c r="D65" s="191">
        <v>0.77610000000000001</v>
      </c>
      <c r="E65" s="191">
        <v>0.77610000000000001</v>
      </c>
      <c r="F65" s="191">
        <v>0.77610000000000001</v>
      </c>
      <c r="G65" s="191">
        <v>0.77610000000000001</v>
      </c>
      <c r="H65" s="191">
        <v>0.77610000000000001</v>
      </c>
      <c r="I65" s="191">
        <v>0.77610000000000001</v>
      </c>
      <c r="J65" s="191">
        <v>0.77610000000000001</v>
      </c>
      <c r="K65" s="191">
        <v>0.77610000000000001</v>
      </c>
      <c r="L65" s="6">
        <f t="shared" si="22"/>
        <v>0.77964999999999995</v>
      </c>
      <c r="M65" s="313">
        <f t="shared" si="10"/>
        <v>0.7790583333333333</v>
      </c>
      <c r="N65" s="313">
        <f t="shared" si="11"/>
        <v>0.77846666666666664</v>
      </c>
      <c r="O65" s="313">
        <f t="shared" si="12"/>
        <v>0.77787499999999998</v>
      </c>
      <c r="P65" s="313">
        <f t="shared" si="13"/>
        <v>0.77728333333333333</v>
      </c>
      <c r="Q65" s="313">
        <f t="shared" si="14"/>
        <v>0.77669166666666667</v>
      </c>
      <c r="R65" s="8">
        <f t="shared" si="15"/>
        <v>0.77610000000000001</v>
      </c>
      <c r="S65" s="6">
        <f t="shared" si="16"/>
        <v>0.77551666666666663</v>
      </c>
      <c r="T65" s="6">
        <f t="shared" si="17"/>
        <v>0.77493333333333336</v>
      </c>
      <c r="U65" s="6">
        <f t="shared" si="18"/>
        <v>0.77434999999999998</v>
      </c>
      <c r="V65" s="6">
        <f t="shared" si="19"/>
        <v>0.77376666666666671</v>
      </c>
      <c r="W65" s="6">
        <f t="shared" si="20"/>
        <v>0.77318333333333333</v>
      </c>
      <c r="X65" s="6">
        <f t="shared" si="21"/>
        <v>0.77259999999999995</v>
      </c>
    </row>
    <row r="66" spans="1:24">
      <c r="A66" s="192">
        <v>65</v>
      </c>
      <c r="B66" s="193">
        <v>0.76910000000000001</v>
      </c>
      <c r="C66" s="193">
        <v>0.76910000000000001</v>
      </c>
      <c r="D66" s="193">
        <v>0.76910000000000001</v>
      </c>
      <c r="E66" s="193">
        <v>0.76910000000000001</v>
      </c>
      <c r="F66" s="193">
        <v>0.76910000000000001</v>
      </c>
      <c r="G66" s="193">
        <v>0.76910000000000001</v>
      </c>
      <c r="H66" s="193">
        <v>0.76910000000000001</v>
      </c>
      <c r="I66" s="193">
        <v>0.76910000000000001</v>
      </c>
      <c r="J66" s="193">
        <v>0.76910000000000001</v>
      </c>
      <c r="K66" s="193">
        <v>0.76910000000000001</v>
      </c>
      <c r="L66" s="6">
        <f t="shared" si="22"/>
        <v>0.77259999999999995</v>
      </c>
      <c r="M66" s="313">
        <f t="shared" si="10"/>
        <v>0.77201666666666668</v>
      </c>
      <c r="N66" s="313">
        <f t="shared" si="11"/>
        <v>0.7714333333333333</v>
      </c>
      <c r="O66" s="313">
        <f t="shared" si="12"/>
        <v>0.77085000000000004</v>
      </c>
      <c r="P66" s="313">
        <f t="shared" si="13"/>
        <v>0.77026666666666666</v>
      </c>
      <c r="Q66" s="313">
        <f t="shared" si="14"/>
        <v>0.76968333333333339</v>
      </c>
      <c r="R66" s="8">
        <f t="shared" si="15"/>
        <v>0.76910000000000001</v>
      </c>
      <c r="S66" s="6">
        <f t="shared" si="16"/>
        <v>0.76850833333333335</v>
      </c>
      <c r="T66" s="6">
        <f t="shared" si="17"/>
        <v>0.76791666666666669</v>
      </c>
      <c r="U66" s="6">
        <f t="shared" si="18"/>
        <v>0.76732500000000003</v>
      </c>
      <c r="V66" s="6">
        <f t="shared" si="19"/>
        <v>0.76673333333333338</v>
      </c>
      <c r="W66" s="6">
        <f t="shared" si="20"/>
        <v>0.76614166666666672</v>
      </c>
      <c r="X66" s="6">
        <f t="shared" si="21"/>
        <v>0.76554999999999995</v>
      </c>
    </row>
    <row r="67" spans="1:24">
      <c r="A67" s="187">
        <v>66</v>
      </c>
      <c r="B67" s="191">
        <v>0.76200000000000001</v>
      </c>
      <c r="C67" s="191">
        <v>0.76200000000000001</v>
      </c>
      <c r="D67" s="191">
        <v>0.76200000000000001</v>
      </c>
      <c r="E67" s="191">
        <v>0.76200000000000001</v>
      </c>
      <c r="F67" s="191">
        <v>0.76200000000000001</v>
      </c>
      <c r="G67" s="191">
        <v>0.76200000000000001</v>
      </c>
      <c r="H67" s="191">
        <v>0.76200000000000001</v>
      </c>
      <c r="I67" s="191">
        <v>0.76200000000000001</v>
      </c>
      <c r="J67" s="191">
        <v>0.76200000000000001</v>
      </c>
      <c r="K67" s="191">
        <v>0.76200000000000001</v>
      </c>
      <c r="L67" s="6">
        <f t="shared" si="22"/>
        <v>0.76554999999999995</v>
      </c>
      <c r="M67" s="313">
        <f t="shared" si="10"/>
        <v>0.7649583333333333</v>
      </c>
      <c r="N67" s="313">
        <f t="shared" si="11"/>
        <v>0.76436666666666664</v>
      </c>
      <c r="O67" s="313">
        <f t="shared" si="12"/>
        <v>0.76377499999999998</v>
      </c>
      <c r="P67" s="313">
        <f t="shared" si="13"/>
        <v>0.76318333333333332</v>
      </c>
      <c r="Q67" s="313">
        <f t="shared" si="14"/>
        <v>0.76259166666666667</v>
      </c>
      <c r="R67" s="8">
        <f t="shared" si="15"/>
        <v>0.76200000000000001</v>
      </c>
      <c r="S67" s="6">
        <f t="shared" si="16"/>
        <v>0.76141666666666663</v>
      </c>
      <c r="T67" s="6">
        <f t="shared" si="17"/>
        <v>0.76083333333333336</v>
      </c>
      <c r="U67" s="6">
        <f t="shared" si="18"/>
        <v>0.76024999999999998</v>
      </c>
      <c r="V67" s="6">
        <f t="shared" si="19"/>
        <v>0.75966666666666671</v>
      </c>
      <c r="W67" s="6">
        <f t="shared" si="20"/>
        <v>0.75908333333333333</v>
      </c>
      <c r="X67" s="6">
        <f t="shared" si="21"/>
        <v>0.75849999999999995</v>
      </c>
    </row>
    <row r="68" spans="1:24">
      <c r="A68" s="187">
        <v>67</v>
      </c>
      <c r="B68" s="191">
        <v>0.755</v>
      </c>
      <c r="C68" s="191">
        <v>0.755</v>
      </c>
      <c r="D68" s="191">
        <v>0.755</v>
      </c>
      <c r="E68" s="191">
        <v>0.755</v>
      </c>
      <c r="F68" s="191">
        <v>0.755</v>
      </c>
      <c r="G68" s="191">
        <v>0.755</v>
      </c>
      <c r="H68" s="191">
        <v>0.755</v>
      </c>
      <c r="I68" s="191">
        <v>0.755</v>
      </c>
      <c r="J68" s="191">
        <v>0.755</v>
      </c>
      <c r="K68" s="191">
        <v>0.755</v>
      </c>
      <c r="L68" s="6">
        <f t="shared" si="22"/>
        <v>0.75849999999999995</v>
      </c>
      <c r="M68" s="313">
        <f t="shared" si="10"/>
        <v>0.75791666666666668</v>
      </c>
      <c r="N68" s="313">
        <f t="shared" si="11"/>
        <v>0.7573333333333333</v>
      </c>
      <c r="O68" s="313">
        <f t="shared" si="12"/>
        <v>0.75675000000000003</v>
      </c>
      <c r="P68" s="313">
        <f t="shared" si="13"/>
        <v>0.75616666666666665</v>
      </c>
      <c r="Q68" s="313">
        <f t="shared" si="14"/>
        <v>0.75558333333333338</v>
      </c>
      <c r="R68" s="8">
        <f t="shared" si="15"/>
        <v>0.755</v>
      </c>
      <c r="S68" s="6">
        <f t="shared" si="16"/>
        <v>0.75440833333333335</v>
      </c>
      <c r="T68" s="6">
        <f t="shared" si="17"/>
        <v>0.75381666666666669</v>
      </c>
      <c r="U68" s="6">
        <f t="shared" si="18"/>
        <v>0.75322500000000003</v>
      </c>
      <c r="V68" s="6">
        <f t="shared" si="19"/>
        <v>0.75263333333333338</v>
      </c>
      <c r="W68" s="6">
        <f t="shared" si="20"/>
        <v>0.75204166666666672</v>
      </c>
      <c r="X68" s="6">
        <f t="shared" si="21"/>
        <v>0.75144999999999995</v>
      </c>
    </row>
    <row r="69" spans="1:24">
      <c r="A69" s="187">
        <v>68</v>
      </c>
      <c r="B69" s="191">
        <v>0.74790000000000001</v>
      </c>
      <c r="C69" s="191">
        <v>0.74790000000000001</v>
      </c>
      <c r="D69" s="191">
        <v>0.74790000000000001</v>
      </c>
      <c r="E69" s="191">
        <v>0.74790000000000001</v>
      </c>
      <c r="F69" s="191">
        <v>0.74790000000000001</v>
      </c>
      <c r="G69" s="191">
        <v>0.74790000000000001</v>
      </c>
      <c r="H69" s="191">
        <v>0.74790000000000001</v>
      </c>
      <c r="I69" s="191">
        <v>0.74790000000000001</v>
      </c>
      <c r="J69" s="191">
        <v>0.74790000000000001</v>
      </c>
      <c r="K69" s="191">
        <v>0.74790000000000001</v>
      </c>
      <c r="L69" s="6">
        <f t="shared" si="22"/>
        <v>0.75144999999999995</v>
      </c>
      <c r="M69" s="313">
        <f t="shared" si="10"/>
        <v>0.75085833333333329</v>
      </c>
      <c r="N69" s="313">
        <f t="shared" si="11"/>
        <v>0.75026666666666664</v>
      </c>
      <c r="O69" s="313">
        <f t="shared" si="12"/>
        <v>0.74967499999999998</v>
      </c>
      <c r="P69" s="313">
        <f t="shared" si="13"/>
        <v>0.74908333333333332</v>
      </c>
      <c r="Q69" s="313">
        <f t="shared" si="14"/>
        <v>0.74849166666666667</v>
      </c>
      <c r="R69" s="8">
        <f t="shared" si="15"/>
        <v>0.74790000000000001</v>
      </c>
      <c r="S69" s="6">
        <f t="shared" si="16"/>
        <v>0.74725833333333336</v>
      </c>
      <c r="T69" s="6">
        <f t="shared" si="17"/>
        <v>0.74661666666666671</v>
      </c>
      <c r="U69" s="6">
        <f t="shared" si="18"/>
        <v>0.74597500000000005</v>
      </c>
      <c r="V69" s="6">
        <f t="shared" si="19"/>
        <v>0.74533333333333329</v>
      </c>
      <c r="W69" s="6">
        <f t="shared" si="20"/>
        <v>0.74469166666666664</v>
      </c>
      <c r="X69" s="6">
        <f t="shared" si="21"/>
        <v>0.74404999999999999</v>
      </c>
    </row>
    <row r="70" spans="1:24">
      <c r="A70" s="187">
        <v>69</v>
      </c>
      <c r="B70" s="191">
        <v>0.74019999999999997</v>
      </c>
      <c r="C70" s="191">
        <v>0.74019999999999997</v>
      </c>
      <c r="D70" s="191">
        <v>0.74019999999999997</v>
      </c>
      <c r="E70" s="191">
        <v>0.74019999999999997</v>
      </c>
      <c r="F70" s="191">
        <v>0.74019999999999997</v>
      </c>
      <c r="G70" s="191">
        <v>0.74019999999999997</v>
      </c>
      <c r="H70" s="191">
        <v>0.74019999999999997</v>
      </c>
      <c r="I70" s="191">
        <v>0.74019999999999997</v>
      </c>
      <c r="J70" s="191">
        <v>0.74019999999999997</v>
      </c>
      <c r="K70" s="191">
        <v>0.74019999999999997</v>
      </c>
      <c r="L70" s="6">
        <f t="shared" si="22"/>
        <v>0.74404999999999999</v>
      </c>
      <c r="M70" s="313">
        <f t="shared" si="10"/>
        <v>0.74340833333333334</v>
      </c>
      <c r="N70" s="313">
        <f t="shared" si="11"/>
        <v>0.74276666666666669</v>
      </c>
      <c r="O70" s="313">
        <f t="shared" si="12"/>
        <v>0.74212499999999992</v>
      </c>
      <c r="P70" s="313">
        <f t="shared" si="13"/>
        <v>0.74148333333333327</v>
      </c>
      <c r="Q70" s="313">
        <f t="shared" si="14"/>
        <v>0.74084166666666662</v>
      </c>
      <c r="R70" s="8">
        <f t="shared" si="15"/>
        <v>0.74019999999999997</v>
      </c>
      <c r="S70" s="6">
        <f t="shared" si="16"/>
        <v>0.73950833333333332</v>
      </c>
      <c r="T70" s="6">
        <f t="shared" si="17"/>
        <v>0.73881666666666668</v>
      </c>
      <c r="U70" s="6">
        <f t="shared" si="18"/>
        <v>0.73812499999999992</v>
      </c>
      <c r="V70" s="6">
        <f t="shared" si="19"/>
        <v>0.73743333333333327</v>
      </c>
      <c r="W70" s="6">
        <f t="shared" si="20"/>
        <v>0.73674166666666663</v>
      </c>
      <c r="X70" s="6">
        <f t="shared" si="21"/>
        <v>0.73604999999999998</v>
      </c>
    </row>
    <row r="71" spans="1:24">
      <c r="A71" s="192">
        <v>70</v>
      </c>
      <c r="B71" s="193">
        <v>0.7319</v>
      </c>
      <c r="C71" s="193">
        <v>0.7319</v>
      </c>
      <c r="D71" s="193">
        <v>0.7319</v>
      </c>
      <c r="E71" s="193">
        <v>0.7319</v>
      </c>
      <c r="F71" s="193">
        <v>0.7319</v>
      </c>
      <c r="G71" s="193">
        <v>0.7319</v>
      </c>
      <c r="H71" s="193">
        <v>0.7319</v>
      </c>
      <c r="I71" s="193">
        <v>0.7319</v>
      </c>
      <c r="J71" s="193">
        <v>0.7319</v>
      </c>
      <c r="K71" s="193">
        <v>0.7319</v>
      </c>
      <c r="L71" s="6">
        <f t="shared" si="22"/>
        <v>0.73604999999999998</v>
      </c>
      <c r="M71" s="313">
        <f t="shared" si="10"/>
        <v>0.73535833333333334</v>
      </c>
      <c r="N71" s="313">
        <f t="shared" si="11"/>
        <v>0.73466666666666669</v>
      </c>
      <c r="O71" s="313">
        <f t="shared" si="12"/>
        <v>0.73397500000000004</v>
      </c>
      <c r="P71" s="313">
        <f t="shared" si="13"/>
        <v>0.73328333333333329</v>
      </c>
      <c r="Q71" s="313">
        <f t="shared" si="14"/>
        <v>0.73259166666666664</v>
      </c>
      <c r="R71" s="8">
        <f t="shared" si="15"/>
        <v>0.7319</v>
      </c>
      <c r="S71" s="6">
        <f t="shared" si="16"/>
        <v>0.73115833333333335</v>
      </c>
      <c r="T71" s="6">
        <f t="shared" si="17"/>
        <v>0.73041666666666671</v>
      </c>
      <c r="U71" s="6">
        <f t="shared" si="18"/>
        <v>0.72967499999999996</v>
      </c>
      <c r="V71" s="6">
        <f t="shared" si="19"/>
        <v>0.72893333333333332</v>
      </c>
      <c r="W71" s="6">
        <f t="shared" si="20"/>
        <v>0.72819166666666668</v>
      </c>
      <c r="X71" s="6">
        <f t="shared" si="21"/>
        <v>0.72744999999999993</v>
      </c>
    </row>
    <row r="72" spans="1:24">
      <c r="A72" s="187">
        <v>71</v>
      </c>
      <c r="B72" s="191">
        <v>0.72299999999999998</v>
      </c>
      <c r="C72" s="191">
        <v>0.72299999999999998</v>
      </c>
      <c r="D72" s="191">
        <v>0.72299999999999998</v>
      </c>
      <c r="E72" s="191">
        <v>0.72299999999999998</v>
      </c>
      <c r="F72" s="191">
        <v>0.72299999999999998</v>
      </c>
      <c r="G72" s="191">
        <v>0.72299999999999998</v>
      </c>
      <c r="H72" s="191">
        <v>0.72299999999999998</v>
      </c>
      <c r="I72" s="191">
        <v>0.72299999999999998</v>
      </c>
      <c r="J72" s="191">
        <v>0.72299999999999998</v>
      </c>
      <c r="K72" s="191">
        <v>0.72299999999999998</v>
      </c>
      <c r="L72" s="6">
        <f t="shared" si="22"/>
        <v>0.72744999999999993</v>
      </c>
      <c r="M72" s="313">
        <f t="shared" ref="M72:M101" si="23">+$C71+($C72-$C71)/12*(M$4+6)</f>
        <v>0.72670833333333329</v>
      </c>
      <c r="N72" s="313">
        <f t="shared" ref="N72:N101" si="24">+$C71+($C72-$C71)/12*(N$4+6)</f>
        <v>0.72596666666666665</v>
      </c>
      <c r="O72" s="313">
        <f t="shared" ref="O72:O101" si="25">+$C71+($C72-$C71)/12*(O$4+6)</f>
        <v>0.72522500000000001</v>
      </c>
      <c r="P72" s="313">
        <f t="shared" ref="P72:P101" si="26">+$C71+($C72-$C71)/12*(P$4+6)</f>
        <v>0.72448333333333337</v>
      </c>
      <c r="Q72" s="313">
        <f t="shared" ref="Q72:Q101" si="27">+$C71+($C72-$C71)/12*(Q$4+6)</f>
        <v>0.72374166666666662</v>
      </c>
      <c r="R72" s="8">
        <f t="shared" ref="R72:R101" si="28">+C72</f>
        <v>0.72299999999999998</v>
      </c>
      <c r="S72" s="6">
        <f t="shared" ref="S72:S100" si="29">+$C72+($C73-$C72)/12*(S$4-6)</f>
        <v>0.72219999999999995</v>
      </c>
      <c r="T72" s="6">
        <f t="shared" ref="T72:T100" si="30">+$C72+($C73-$C72)/12*(T$4-6)</f>
        <v>0.72140000000000004</v>
      </c>
      <c r="U72" s="6">
        <f t="shared" ref="U72:U100" si="31">+$C72+($C73-$C72)/12*(U$4-6)</f>
        <v>0.72060000000000002</v>
      </c>
      <c r="V72" s="6">
        <f t="shared" ref="V72:V100" si="32">+$C72+($C73-$C72)/12*(V$4-6)</f>
        <v>0.7198</v>
      </c>
      <c r="W72" s="6">
        <f t="shared" ref="W72:W100" si="33">+$C72+($C73-$C72)/12*(W$4-6)</f>
        <v>0.71899999999999997</v>
      </c>
      <c r="X72" s="6">
        <f t="shared" ref="X72:X100" si="34">+$C72+($C73-$C72)/12*(X$4-6)</f>
        <v>0.71819999999999995</v>
      </c>
    </row>
    <row r="73" spans="1:24">
      <c r="A73" s="187">
        <v>72</v>
      </c>
      <c r="B73" s="191">
        <v>0.71340000000000003</v>
      </c>
      <c r="C73" s="191">
        <v>0.71340000000000003</v>
      </c>
      <c r="D73" s="191">
        <v>0.71340000000000003</v>
      </c>
      <c r="E73" s="191">
        <v>0.71340000000000003</v>
      </c>
      <c r="F73" s="191">
        <v>0.71340000000000003</v>
      </c>
      <c r="G73" s="191">
        <v>0.71340000000000003</v>
      </c>
      <c r="H73" s="191">
        <v>0.71340000000000003</v>
      </c>
      <c r="I73" s="191">
        <v>0.71340000000000003</v>
      </c>
      <c r="J73" s="191">
        <v>0.71340000000000003</v>
      </c>
      <c r="K73" s="191">
        <v>0.71340000000000003</v>
      </c>
      <c r="L73" s="6">
        <f t="shared" si="22"/>
        <v>0.71819999999999995</v>
      </c>
      <c r="M73" s="313">
        <f t="shared" si="23"/>
        <v>0.71740000000000004</v>
      </c>
      <c r="N73" s="313">
        <f t="shared" si="24"/>
        <v>0.71660000000000001</v>
      </c>
      <c r="O73" s="313">
        <f t="shared" si="25"/>
        <v>0.71579999999999999</v>
      </c>
      <c r="P73" s="313">
        <f t="shared" si="26"/>
        <v>0.71500000000000008</v>
      </c>
      <c r="Q73" s="313">
        <f t="shared" si="27"/>
        <v>0.71420000000000006</v>
      </c>
      <c r="R73" s="8">
        <f t="shared" si="28"/>
        <v>0.71340000000000003</v>
      </c>
      <c r="S73" s="6">
        <f t="shared" si="29"/>
        <v>0.71254166666666674</v>
      </c>
      <c r="T73" s="6">
        <f t="shared" si="30"/>
        <v>0.71168333333333333</v>
      </c>
      <c r="U73" s="6">
        <f t="shared" si="31"/>
        <v>0.71082500000000004</v>
      </c>
      <c r="V73" s="6">
        <f t="shared" si="32"/>
        <v>0.70996666666666663</v>
      </c>
      <c r="W73" s="6">
        <f t="shared" si="33"/>
        <v>0.70910833333333334</v>
      </c>
      <c r="X73" s="6">
        <f t="shared" si="34"/>
        <v>0.70825000000000005</v>
      </c>
    </row>
    <row r="74" spans="1:24">
      <c r="A74" s="187">
        <v>73</v>
      </c>
      <c r="B74" s="191">
        <v>0.70309999999999995</v>
      </c>
      <c r="C74" s="191">
        <v>0.70309999999999995</v>
      </c>
      <c r="D74" s="191">
        <v>0.70309999999999995</v>
      </c>
      <c r="E74" s="191">
        <v>0.70309999999999995</v>
      </c>
      <c r="F74" s="191">
        <v>0.70309999999999995</v>
      </c>
      <c r="G74" s="191">
        <v>0.70309999999999995</v>
      </c>
      <c r="H74" s="191">
        <v>0.70309999999999995</v>
      </c>
      <c r="I74" s="191">
        <v>0.70309999999999995</v>
      </c>
      <c r="J74" s="191">
        <v>0.70309999999999995</v>
      </c>
      <c r="K74" s="191">
        <v>0.70309999999999995</v>
      </c>
      <c r="L74" s="6">
        <f t="shared" si="22"/>
        <v>0.70825000000000005</v>
      </c>
      <c r="M74" s="313">
        <f t="shared" si="23"/>
        <v>0.70739166666666664</v>
      </c>
      <c r="N74" s="313">
        <f t="shared" si="24"/>
        <v>0.70653333333333335</v>
      </c>
      <c r="O74" s="313">
        <f t="shared" si="25"/>
        <v>0.70567499999999994</v>
      </c>
      <c r="P74" s="313">
        <f t="shared" si="26"/>
        <v>0.70481666666666665</v>
      </c>
      <c r="Q74" s="313">
        <f t="shared" si="27"/>
        <v>0.70395833333333324</v>
      </c>
      <c r="R74" s="8">
        <f t="shared" si="28"/>
        <v>0.70309999999999995</v>
      </c>
      <c r="S74" s="6">
        <f t="shared" si="29"/>
        <v>0.70219999999999994</v>
      </c>
      <c r="T74" s="6">
        <f t="shared" si="30"/>
        <v>0.70129999999999992</v>
      </c>
      <c r="U74" s="6">
        <f t="shared" si="31"/>
        <v>0.70039999999999991</v>
      </c>
      <c r="V74" s="6">
        <f t="shared" si="32"/>
        <v>0.69950000000000001</v>
      </c>
      <c r="W74" s="6">
        <f t="shared" si="33"/>
        <v>0.6986</v>
      </c>
      <c r="X74" s="6">
        <f t="shared" si="34"/>
        <v>0.69769999999999999</v>
      </c>
    </row>
    <row r="75" spans="1:24">
      <c r="A75" s="187">
        <v>74</v>
      </c>
      <c r="B75" s="191">
        <v>0.69230000000000003</v>
      </c>
      <c r="C75" s="191">
        <v>0.69230000000000003</v>
      </c>
      <c r="D75" s="191">
        <v>0.69230000000000003</v>
      </c>
      <c r="E75" s="191">
        <v>0.69230000000000003</v>
      </c>
      <c r="F75" s="191">
        <v>0.69230000000000003</v>
      </c>
      <c r="G75" s="191">
        <v>0.69230000000000003</v>
      </c>
      <c r="H75" s="191">
        <v>0.69230000000000003</v>
      </c>
      <c r="I75" s="191">
        <v>0.69230000000000003</v>
      </c>
      <c r="J75" s="191">
        <v>0.69230000000000003</v>
      </c>
      <c r="K75" s="191">
        <v>0.69230000000000003</v>
      </c>
      <c r="L75" s="6">
        <f t="shared" si="22"/>
        <v>0.69769999999999999</v>
      </c>
      <c r="M75" s="313">
        <f t="shared" si="23"/>
        <v>0.69679999999999997</v>
      </c>
      <c r="N75" s="313">
        <f t="shared" si="24"/>
        <v>0.69589999999999996</v>
      </c>
      <c r="O75" s="313">
        <f t="shared" si="25"/>
        <v>0.69500000000000006</v>
      </c>
      <c r="P75" s="313">
        <f t="shared" si="26"/>
        <v>0.69410000000000005</v>
      </c>
      <c r="Q75" s="313">
        <f t="shared" si="27"/>
        <v>0.69320000000000004</v>
      </c>
      <c r="R75" s="8">
        <f t="shared" si="28"/>
        <v>0.69230000000000003</v>
      </c>
      <c r="S75" s="6">
        <f t="shared" si="29"/>
        <v>0.69134166666666674</v>
      </c>
      <c r="T75" s="6">
        <f t="shared" si="30"/>
        <v>0.69038333333333335</v>
      </c>
      <c r="U75" s="6">
        <f t="shared" si="31"/>
        <v>0.68942499999999995</v>
      </c>
      <c r="V75" s="6">
        <f t="shared" si="32"/>
        <v>0.68846666666666667</v>
      </c>
      <c r="W75" s="6">
        <f t="shared" si="33"/>
        <v>0.68750833333333339</v>
      </c>
      <c r="X75" s="6">
        <f t="shared" si="34"/>
        <v>0.68654999999999999</v>
      </c>
    </row>
    <row r="76" spans="1:24">
      <c r="A76" s="192">
        <v>75</v>
      </c>
      <c r="B76" s="193">
        <v>0.68079999999999996</v>
      </c>
      <c r="C76" s="193">
        <v>0.68079999999999996</v>
      </c>
      <c r="D76" s="193">
        <v>0.68079999999999996</v>
      </c>
      <c r="E76" s="193">
        <v>0.68079999999999996</v>
      </c>
      <c r="F76" s="193">
        <v>0.68079999999999996</v>
      </c>
      <c r="G76" s="193">
        <v>0.68079999999999996</v>
      </c>
      <c r="H76" s="193">
        <v>0.68079999999999996</v>
      </c>
      <c r="I76" s="193">
        <v>0.68079999999999996</v>
      </c>
      <c r="J76" s="193">
        <v>0.68079999999999996</v>
      </c>
      <c r="K76" s="193">
        <v>0.68079999999999996</v>
      </c>
      <c r="L76" s="6">
        <f t="shared" si="22"/>
        <v>0.68654999999999999</v>
      </c>
      <c r="M76" s="313">
        <f t="shared" si="23"/>
        <v>0.6855916666666666</v>
      </c>
      <c r="N76" s="313">
        <f t="shared" si="24"/>
        <v>0.68463333333333332</v>
      </c>
      <c r="O76" s="313">
        <f t="shared" si="25"/>
        <v>0.68367500000000003</v>
      </c>
      <c r="P76" s="313">
        <f t="shared" si="26"/>
        <v>0.68271666666666664</v>
      </c>
      <c r="Q76" s="313">
        <f t="shared" si="27"/>
        <v>0.68175833333333324</v>
      </c>
      <c r="R76" s="8">
        <f t="shared" si="28"/>
        <v>0.68079999999999996</v>
      </c>
      <c r="S76" s="6">
        <f t="shared" si="29"/>
        <v>0.67979166666666657</v>
      </c>
      <c r="T76" s="6">
        <f t="shared" si="30"/>
        <v>0.67878333333333329</v>
      </c>
      <c r="U76" s="6">
        <f t="shared" si="31"/>
        <v>0.67777500000000002</v>
      </c>
      <c r="V76" s="6">
        <f t="shared" si="32"/>
        <v>0.67676666666666663</v>
      </c>
      <c r="W76" s="6">
        <f t="shared" si="33"/>
        <v>0.67575833333333324</v>
      </c>
      <c r="X76" s="6">
        <f t="shared" si="34"/>
        <v>0.67474999999999996</v>
      </c>
    </row>
    <row r="77" spans="1:24">
      <c r="A77" s="187">
        <v>76</v>
      </c>
      <c r="B77" s="191">
        <v>0.66869999999999996</v>
      </c>
      <c r="C77" s="191">
        <v>0.66869999999999996</v>
      </c>
      <c r="D77" s="191">
        <v>0.66869999999999996</v>
      </c>
      <c r="E77" s="191">
        <v>0.66869999999999996</v>
      </c>
      <c r="F77" s="191">
        <v>0.66869999999999996</v>
      </c>
      <c r="G77" s="191">
        <v>0.66869999999999996</v>
      </c>
      <c r="H77" s="191">
        <v>0.66869999999999996</v>
      </c>
      <c r="I77" s="191">
        <v>0.66869999999999996</v>
      </c>
      <c r="J77" s="191">
        <v>0.66869999999999996</v>
      </c>
      <c r="K77" s="191">
        <v>0.66869999999999996</v>
      </c>
      <c r="L77" s="6">
        <f t="shared" ref="L77:L101" si="35">+X76</f>
        <v>0.67474999999999996</v>
      </c>
      <c r="M77" s="313">
        <f t="shared" si="23"/>
        <v>0.67374166666666668</v>
      </c>
      <c r="N77" s="313">
        <f t="shared" si="24"/>
        <v>0.67273333333333329</v>
      </c>
      <c r="O77" s="313">
        <f t="shared" si="25"/>
        <v>0.67172499999999991</v>
      </c>
      <c r="P77" s="313">
        <f t="shared" si="26"/>
        <v>0.67071666666666663</v>
      </c>
      <c r="Q77" s="313">
        <f t="shared" si="27"/>
        <v>0.66970833333333335</v>
      </c>
      <c r="R77" s="8">
        <f t="shared" si="28"/>
        <v>0.66869999999999996</v>
      </c>
      <c r="S77" s="6">
        <f t="shared" si="29"/>
        <v>0.6676333333333333</v>
      </c>
      <c r="T77" s="6">
        <f t="shared" si="30"/>
        <v>0.66656666666666664</v>
      </c>
      <c r="U77" s="6">
        <f t="shared" si="31"/>
        <v>0.66549999999999998</v>
      </c>
      <c r="V77" s="6">
        <f t="shared" si="32"/>
        <v>0.66443333333333332</v>
      </c>
      <c r="W77" s="6">
        <f t="shared" si="33"/>
        <v>0.66336666666666666</v>
      </c>
      <c r="X77" s="6">
        <f t="shared" si="34"/>
        <v>0.6623</v>
      </c>
    </row>
    <row r="78" spans="1:24">
      <c r="A78" s="187">
        <v>77</v>
      </c>
      <c r="B78" s="191">
        <v>0.65590000000000004</v>
      </c>
      <c r="C78" s="191">
        <v>0.65590000000000004</v>
      </c>
      <c r="D78" s="191">
        <v>0.65590000000000004</v>
      </c>
      <c r="E78" s="191">
        <v>0.65590000000000004</v>
      </c>
      <c r="F78" s="191">
        <v>0.65590000000000004</v>
      </c>
      <c r="G78" s="191">
        <v>0.65590000000000004</v>
      </c>
      <c r="H78" s="191">
        <v>0.65590000000000004</v>
      </c>
      <c r="I78" s="191">
        <v>0.65590000000000004</v>
      </c>
      <c r="J78" s="191">
        <v>0.65590000000000004</v>
      </c>
      <c r="K78" s="191">
        <v>0.65590000000000004</v>
      </c>
      <c r="L78" s="6">
        <f t="shared" si="35"/>
        <v>0.6623</v>
      </c>
      <c r="M78" s="313">
        <f t="shared" si="23"/>
        <v>0.66123333333333334</v>
      </c>
      <c r="N78" s="313">
        <f t="shared" si="24"/>
        <v>0.66016666666666668</v>
      </c>
      <c r="O78" s="313">
        <f t="shared" si="25"/>
        <v>0.65910000000000002</v>
      </c>
      <c r="P78" s="313">
        <f t="shared" si="26"/>
        <v>0.65803333333333336</v>
      </c>
      <c r="Q78" s="313">
        <f t="shared" si="27"/>
        <v>0.6569666666666667</v>
      </c>
      <c r="R78" s="8">
        <f t="shared" si="28"/>
        <v>0.65590000000000004</v>
      </c>
      <c r="S78" s="6">
        <f t="shared" si="29"/>
        <v>0.65478333333333338</v>
      </c>
      <c r="T78" s="6">
        <f t="shared" si="30"/>
        <v>0.65366666666666673</v>
      </c>
      <c r="U78" s="6">
        <f t="shared" si="31"/>
        <v>0.65254999999999996</v>
      </c>
      <c r="V78" s="6">
        <f t="shared" si="32"/>
        <v>0.65143333333333331</v>
      </c>
      <c r="W78" s="6">
        <f t="shared" si="33"/>
        <v>0.65031666666666665</v>
      </c>
      <c r="X78" s="6">
        <f t="shared" si="34"/>
        <v>0.6492</v>
      </c>
    </row>
    <row r="79" spans="1:24">
      <c r="A79" s="187">
        <v>78</v>
      </c>
      <c r="B79" s="191">
        <v>0.64249999999999996</v>
      </c>
      <c r="C79" s="191">
        <v>0.64249999999999996</v>
      </c>
      <c r="D79" s="191">
        <v>0.64249999999999996</v>
      </c>
      <c r="E79" s="191">
        <v>0.64249999999999996</v>
      </c>
      <c r="F79" s="191">
        <v>0.64249999999999996</v>
      </c>
      <c r="G79" s="191">
        <v>0.64249999999999996</v>
      </c>
      <c r="H79" s="191">
        <v>0.64249999999999996</v>
      </c>
      <c r="I79" s="191">
        <v>0.64249999999999996</v>
      </c>
      <c r="J79" s="191">
        <v>0.64249999999999996</v>
      </c>
      <c r="K79" s="191">
        <v>0.64249999999999996</v>
      </c>
      <c r="L79" s="6">
        <f t="shared" si="35"/>
        <v>0.6492</v>
      </c>
      <c r="M79" s="313">
        <f t="shared" si="23"/>
        <v>0.64808333333333334</v>
      </c>
      <c r="N79" s="313">
        <f t="shared" si="24"/>
        <v>0.64696666666666669</v>
      </c>
      <c r="O79" s="313">
        <f t="shared" si="25"/>
        <v>0.64585000000000004</v>
      </c>
      <c r="P79" s="313">
        <f t="shared" si="26"/>
        <v>0.64473333333333327</v>
      </c>
      <c r="Q79" s="313">
        <f t="shared" si="27"/>
        <v>0.64361666666666661</v>
      </c>
      <c r="R79" s="8">
        <f t="shared" si="28"/>
        <v>0.64249999999999996</v>
      </c>
      <c r="S79" s="6">
        <f t="shared" si="29"/>
        <v>0.64133333333333331</v>
      </c>
      <c r="T79" s="6">
        <f t="shared" si="30"/>
        <v>0.64016666666666666</v>
      </c>
      <c r="U79" s="6">
        <f t="shared" si="31"/>
        <v>0.63900000000000001</v>
      </c>
      <c r="V79" s="6">
        <f t="shared" si="32"/>
        <v>0.63783333333333325</v>
      </c>
      <c r="W79" s="6">
        <f t="shared" si="33"/>
        <v>0.6366666666666666</v>
      </c>
      <c r="X79" s="6">
        <f t="shared" si="34"/>
        <v>0.63549999999999995</v>
      </c>
    </row>
    <row r="80" spans="1:24">
      <c r="A80" s="187">
        <v>79</v>
      </c>
      <c r="B80" s="191">
        <v>0.62849999999999995</v>
      </c>
      <c r="C80" s="191">
        <v>0.62849999999999995</v>
      </c>
      <c r="D80" s="191">
        <v>0.62849999999999995</v>
      </c>
      <c r="E80" s="191">
        <v>0.62849999999999995</v>
      </c>
      <c r="F80" s="191">
        <v>0.62849999999999995</v>
      </c>
      <c r="G80" s="191">
        <v>0.62849999999999995</v>
      </c>
      <c r="H80" s="191">
        <v>0.62849999999999995</v>
      </c>
      <c r="I80" s="191">
        <v>0.62849999999999995</v>
      </c>
      <c r="J80" s="191">
        <v>0.62849999999999995</v>
      </c>
      <c r="K80" s="191">
        <v>0.62849999999999995</v>
      </c>
      <c r="L80" s="6">
        <f t="shared" si="35"/>
        <v>0.63549999999999995</v>
      </c>
      <c r="M80" s="313">
        <f t="shared" si="23"/>
        <v>0.6343333333333333</v>
      </c>
      <c r="N80" s="313">
        <f t="shared" si="24"/>
        <v>0.63316666666666666</v>
      </c>
      <c r="O80" s="313">
        <f t="shared" si="25"/>
        <v>0.6319999999999999</v>
      </c>
      <c r="P80" s="313">
        <f t="shared" si="26"/>
        <v>0.63083333333333325</v>
      </c>
      <c r="Q80" s="313">
        <f t="shared" si="27"/>
        <v>0.6296666666666666</v>
      </c>
      <c r="R80" s="8">
        <f t="shared" si="28"/>
        <v>0.62849999999999995</v>
      </c>
      <c r="S80" s="6">
        <f t="shared" si="29"/>
        <v>0.62727499999999992</v>
      </c>
      <c r="T80" s="6">
        <f t="shared" si="30"/>
        <v>0.62605</v>
      </c>
      <c r="U80" s="6">
        <f t="shared" si="31"/>
        <v>0.62482499999999996</v>
      </c>
      <c r="V80" s="6">
        <f t="shared" si="32"/>
        <v>0.62359999999999993</v>
      </c>
      <c r="W80" s="6">
        <f t="shared" si="33"/>
        <v>0.62237500000000001</v>
      </c>
      <c r="X80" s="6">
        <f t="shared" si="34"/>
        <v>0.62114999999999998</v>
      </c>
    </row>
    <row r="81" spans="1:24">
      <c r="A81" s="192">
        <v>80</v>
      </c>
      <c r="B81" s="193">
        <v>0.61380000000000001</v>
      </c>
      <c r="C81" s="193">
        <v>0.61380000000000001</v>
      </c>
      <c r="D81" s="193">
        <v>0.61380000000000001</v>
      </c>
      <c r="E81" s="193">
        <v>0.61380000000000001</v>
      </c>
      <c r="F81" s="193">
        <v>0.61380000000000001</v>
      </c>
      <c r="G81" s="193">
        <v>0.61380000000000001</v>
      </c>
      <c r="H81" s="193">
        <v>0.61380000000000001</v>
      </c>
      <c r="I81" s="193">
        <v>0.61380000000000001</v>
      </c>
      <c r="J81" s="193">
        <v>0.61380000000000001</v>
      </c>
      <c r="K81" s="193">
        <v>0.61380000000000001</v>
      </c>
      <c r="L81" s="6">
        <f t="shared" si="35"/>
        <v>0.62114999999999998</v>
      </c>
      <c r="M81" s="313">
        <f t="shared" si="23"/>
        <v>0.61992499999999995</v>
      </c>
      <c r="N81" s="313">
        <f t="shared" si="24"/>
        <v>0.61870000000000003</v>
      </c>
      <c r="O81" s="313">
        <f t="shared" si="25"/>
        <v>0.617475</v>
      </c>
      <c r="P81" s="313">
        <f t="shared" si="26"/>
        <v>0.61624999999999996</v>
      </c>
      <c r="Q81" s="313">
        <f t="shared" si="27"/>
        <v>0.61502500000000004</v>
      </c>
      <c r="R81" s="8">
        <f t="shared" si="28"/>
        <v>0.61380000000000001</v>
      </c>
      <c r="S81" s="6">
        <f t="shared" si="29"/>
        <v>0.61252499999999999</v>
      </c>
      <c r="T81" s="6">
        <f t="shared" si="30"/>
        <v>0.61125000000000007</v>
      </c>
      <c r="U81" s="6">
        <f t="shared" si="31"/>
        <v>0.60997500000000004</v>
      </c>
      <c r="V81" s="6">
        <f t="shared" si="32"/>
        <v>0.60870000000000002</v>
      </c>
      <c r="W81" s="6">
        <f t="shared" si="33"/>
        <v>0.60742499999999999</v>
      </c>
      <c r="X81" s="6">
        <f t="shared" si="34"/>
        <v>0.60614999999999997</v>
      </c>
    </row>
    <row r="82" spans="1:24">
      <c r="A82" s="187">
        <v>81</v>
      </c>
      <c r="B82" s="191">
        <v>0.59850000000000003</v>
      </c>
      <c r="C82" s="191">
        <v>0.59850000000000003</v>
      </c>
      <c r="D82" s="191">
        <v>0.59850000000000003</v>
      </c>
      <c r="E82" s="191">
        <v>0.59850000000000003</v>
      </c>
      <c r="F82" s="191">
        <v>0.59850000000000003</v>
      </c>
      <c r="G82" s="191">
        <v>0.59850000000000003</v>
      </c>
      <c r="H82" s="191">
        <v>0.59850000000000003</v>
      </c>
      <c r="I82" s="191">
        <v>0.59850000000000003</v>
      </c>
      <c r="J82" s="191">
        <v>0.59850000000000003</v>
      </c>
      <c r="K82" s="191">
        <v>0.59850000000000003</v>
      </c>
      <c r="L82" s="6">
        <f t="shared" si="35"/>
        <v>0.60614999999999997</v>
      </c>
      <c r="M82" s="313">
        <f t="shared" si="23"/>
        <v>0.60487500000000005</v>
      </c>
      <c r="N82" s="313">
        <f t="shared" si="24"/>
        <v>0.60360000000000003</v>
      </c>
      <c r="O82" s="313">
        <f t="shared" si="25"/>
        <v>0.602325</v>
      </c>
      <c r="P82" s="313">
        <f t="shared" si="26"/>
        <v>0.60105000000000008</v>
      </c>
      <c r="Q82" s="313">
        <f t="shared" si="27"/>
        <v>0.59977500000000006</v>
      </c>
      <c r="R82" s="8">
        <f t="shared" si="28"/>
        <v>0.59850000000000003</v>
      </c>
      <c r="S82" s="6">
        <f t="shared" si="29"/>
        <v>0.59716666666666673</v>
      </c>
      <c r="T82" s="6">
        <f t="shared" si="30"/>
        <v>0.59583333333333333</v>
      </c>
      <c r="U82" s="6">
        <f t="shared" si="31"/>
        <v>0.59450000000000003</v>
      </c>
      <c r="V82" s="6">
        <f t="shared" si="32"/>
        <v>0.59316666666666673</v>
      </c>
      <c r="W82" s="6">
        <f t="shared" si="33"/>
        <v>0.59183333333333332</v>
      </c>
      <c r="X82" s="6">
        <f t="shared" si="34"/>
        <v>0.59050000000000002</v>
      </c>
    </row>
    <row r="83" spans="1:24">
      <c r="A83" s="187">
        <v>82</v>
      </c>
      <c r="B83" s="191">
        <v>0.58250000000000002</v>
      </c>
      <c r="C83" s="191">
        <v>0.58250000000000002</v>
      </c>
      <c r="D83" s="191">
        <v>0.58250000000000002</v>
      </c>
      <c r="E83" s="191">
        <v>0.58250000000000002</v>
      </c>
      <c r="F83" s="191">
        <v>0.58250000000000002</v>
      </c>
      <c r="G83" s="191">
        <v>0.58250000000000002</v>
      </c>
      <c r="H83" s="191">
        <v>0.58250000000000002</v>
      </c>
      <c r="I83" s="191">
        <v>0.58250000000000002</v>
      </c>
      <c r="J83" s="191">
        <v>0.58250000000000002</v>
      </c>
      <c r="K83" s="191">
        <v>0.58250000000000002</v>
      </c>
      <c r="L83" s="6">
        <f t="shared" si="35"/>
        <v>0.59050000000000002</v>
      </c>
      <c r="M83" s="313">
        <f t="shared" si="23"/>
        <v>0.58916666666666673</v>
      </c>
      <c r="N83" s="313">
        <f t="shared" si="24"/>
        <v>0.58783333333333332</v>
      </c>
      <c r="O83" s="313">
        <f t="shared" si="25"/>
        <v>0.58650000000000002</v>
      </c>
      <c r="P83" s="313">
        <f t="shared" si="26"/>
        <v>0.58516666666666672</v>
      </c>
      <c r="Q83" s="313">
        <f t="shared" si="27"/>
        <v>0.58383333333333332</v>
      </c>
      <c r="R83" s="8">
        <f t="shared" si="28"/>
        <v>0.58250000000000002</v>
      </c>
      <c r="S83" s="6">
        <f t="shared" si="29"/>
        <v>0.581125</v>
      </c>
      <c r="T83" s="6">
        <f t="shared" si="30"/>
        <v>0.57974999999999999</v>
      </c>
      <c r="U83" s="6">
        <f t="shared" si="31"/>
        <v>0.57837499999999997</v>
      </c>
      <c r="V83" s="6">
        <f t="shared" si="32"/>
        <v>0.57699999999999996</v>
      </c>
      <c r="W83" s="6">
        <f t="shared" si="33"/>
        <v>0.57562499999999994</v>
      </c>
      <c r="X83" s="6">
        <f t="shared" si="34"/>
        <v>0.57424999999999993</v>
      </c>
    </row>
    <row r="84" spans="1:24">
      <c r="A84" s="187">
        <v>83</v>
      </c>
      <c r="B84" s="191">
        <v>0.56599999999999995</v>
      </c>
      <c r="C84" s="191">
        <v>0.56599999999999995</v>
      </c>
      <c r="D84" s="191">
        <v>0.56599999999999995</v>
      </c>
      <c r="E84" s="191">
        <v>0.56599999999999995</v>
      </c>
      <c r="F84" s="191">
        <v>0.56599999999999995</v>
      </c>
      <c r="G84" s="191">
        <v>0.56599999999999995</v>
      </c>
      <c r="H84" s="191">
        <v>0.56599999999999995</v>
      </c>
      <c r="I84" s="191">
        <v>0.56599999999999995</v>
      </c>
      <c r="J84" s="191">
        <v>0.56599999999999995</v>
      </c>
      <c r="K84" s="191">
        <v>0.56599999999999995</v>
      </c>
      <c r="L84" s="6">
        <f t="shared" si="35"/>
        <v>0.57424999999999993</v>
      </c>
      <c r="M84" s="313">
        <f t="shared" si="23"/>
        <v>0.57287500000000002</v>
      </c>
      <c r="N84" s="313">
        <f t="shared" si="24"/>
        <v>0.57150000000000001</v>
      </c>
      <c r="O84" s="313">
        <f t="shared" si="25"/>
        <v>0.57012499999999999</v>
      </c>
      <c r="P84" s="313">
        <f t="shared" si="26"/>
        <v>0.56874999999999998</v>
      </c>
      <c r="Q84" s="313">
        <f t="shared" si="27"/>
        <v>0.56737499999999996</v>
      </c>
      <c r="R84" s="8">
        <f t="shared" si="28"/>
        <v>0.56599999999999995</v>
      </c>
      <c r="S84" s="6">
        <f t="shared" si="29"/>
        <v>0.56456666666666666</v>
      </c>
      <c r="T84" s="6">
        <f t="shared" si="30"/>
        <v>0.56313333333333326</v>
      </c>
      <c r="U84" s="6">
        <f t="shared" si="31"/>
        <v>0.56169999999999998</v>
      </c>
      <c r="V84" s="6">
        <f t="shared" si="32"/>
        <v>0.56026666666666658</v>
      </c>
      <c r="W84" s="6">
        <f t="shared" si="33"/>
        <v>0.55883333333333329</v>
      </c>
      <c r="X84" s="6">
        <f t="shared" si="34"/>
        <v>0.5573999999999999</v>
      </c>
    </row>
    <row r="85" spans="1:24">
      <c r="A85" s="187">
        <v>84</v>
      </c>
      <c r="B85" s="191">
        <v>0.54879999999999995</v>
      </c>
      <c r="C85" s="191">
        <v>0.54879999999999995</v>
      </c>
      <c r="D85" s="191">
        <v>0.54879999999999995</v>
      </c>
      <c r="E85" s="191">
        <v>0.54879999999999995</v>
      </c>
      <c r="F85" s="191">
        <v>0.54879999999999995</v>
      </c>
      <c r="G85" s="191">
        <v>0.54879999999999995</v>
      </c>
      <c r="H85" s="191">
        <v>0.54879999999999995</v>
      </c>
      <c r="I85" s="191">
        <v>0.54879999999999995</v>
      </c>
      <c r="J85" s="191">
        <v>0.54879999999999995</v>
      </c>
      <c r="K85" s="191">
        <v>0.54879999999999995</v>
      </c>
      <c r="L85" s="6">
        <f t="shared" si="35"/>
        <v>0.5573999999999999</v>
      </c>
      <c r="M85" s="313">
        <f t="shared" si="23"/>
        <v>0.55596666666666661</v>
      </c>
      <c r="N85" s="313">
        <f t="shared" si="24"/>
        <v>0.55453333333333332</v>
      </c>
      <c r="O85" s="313">
        <f t="shared" si="25"/>
        <v>0.55309999999999993</v>
      </c>
      <c r="P85" s="313">
        <f t="shared" si="26"/>
        <v>0.55166666666666664</v>
      </c>
      <c r="Q85" s="313">
        <f t="shared" si="27"/>
        <v>0.55023333333333324</v>
      </c>
      <c r="R85" s="8">
        <f t="shared" si="28"/>
        <v>0.54879999999999995</v>
      </c>
      <c r="S85" s="6">
        <f t="shared" si="29"/>
        <v>0.54730833333333329</v>
      </c>
      <c r="T85" s="6">
        <f t="shared" si="30"/>
        <v>0.54581666666666662</v>
      </c>
      <c r="U85" s="6">
        <f t="shared" si="31"/>
        <v>0.54432499999999995</v>
      </c>
      <c r="V85" s="6">
        <f t="shared" si="32"/>
        <v>0.54283333333333328</v>
      </c>
      <c r="W85" s="6">
        <f t="shared" si="33"/>
        <v>0.54134166666666661</v>
      </c>
      <c r="X85" s="6">
        <f t="shared" si="34"/>
        <v>0.53984999999999994</v>
      </c>
    </row>
    <row r="86" spans="1:24">
      <c r="A86" s="192">
        <v>85</v>
      </c>
      <c r="B86" s="193">
        <v>0.53090000000000004</v>
      </c>
      <c r="C86" s="193">
        <v>0.53090000000000004</v>
      </c>
      <c r="D86" s="193">
        <v>0.53090000000000004</v>
      </c>
      <c r="E86" s="193">
        <v>0.53090000000000004</v>
      </c>
      <c r="F86" s="193">
        <v>0.53090000000000004</v>
      </c>
      <c r="G86" s="193">
        <v>0.53090000000000004</v>
      </c>
      <c r="H86" s="193">
        <v>0.53090000000000004</v>
      </c>
      <c r="I86" s="193">
        <v>0.53090000000000004</v>
      </c>
      <c r="J86" s="193">
        <v>0.53090000000000004</v>
      </c>
      <c r="K86" s="193">
        <v>0.53090000000000004</v>
      </c>
      <c r="L86" s="6">
        <f t="shared" si="35"/>
        <v>0.53984999999999994</v>
      </c>
      <c r="M86" s="313">
        <f t="shared" si="23"/>
        <v>0.53835833333333338</v>
      </c>
      <c r="N86" s="313">
        <f t="shared" si="24"/>
        <v>0.53686666666666671</v>
      </c>
      <c r="O86" s="313">
        <f t="shared" si="25"/>
        <v>0.53537500000000005</v>
      </c>
      <c r="P86" s="313">
        <f t="shared" si="26"/>
        <v>0.53388333333333338</v>
      </c>
      <c r="Q86" s="313">
        <f t="shared" si="27"/>
        <v>0.53239166666666671</v>
      </c>
      <c r="R86" s="8">
        <f t="shared" si="28"/>
        <v>0.53090000000000004</v>
      </c>
      <c r="S86" s="6">
        <f t="shared" si="29"/>
        <v>0.52935833333333338</v>
      </c>
      <c r="T86" s="6">
        <f t="shared" si="30"/>
        <v>0.52781666666666671</v>
      </c>
      <c r="U86" s="6">
        <f t="shared" si="31"/>
        <v>0.52627500000000005</v>
      </c>
      <c r="V86" s="6">
        <f t="shared" si="32"/>
        <v>0.52473333333333338</v>
      </c>
      <c r="W86" s="6">
        <f t="shared" si="33"/>
        <v>0.52319166666666672</v>
      </c>
      <c r="X86" s="6">
        <f t="shared" si="34"/>
        <v>0.52164999999999995</v>
      </c>
    </row>
    <row r="87" spans="1:24">
      <c r="A87" s="187">
        <v>86</v>
      </c>
      <c r="B87" s="191">
        <v>0.51239999999999997</v>
      </c>
      <c r="C87" s="191">
        <v>0.51239999999999997</v>
      </c>
      <c r="D87" s="191">
        <v>0.51239999999999997</v>
      </c>
      <c r="E87" s="191">
        <v>0.51239999999999997</v>
      </c>
      <c r="F87" s="191">
        <v>0.51239999999999997</v>
      </c>
      <c r="G87" s="191">
        <v>0.51239999999999997</v>
      </c>
      <c r="H87" s="191">
        <v>0.51239999999999997</v>
      </c>
      <c r="I87" s="191">
        <v>0.51239999999999997</v>
      </c>
      <c r="J87" s="191">
        <v>0.51239999999999997</v>
      </c>
      <c r="K87" s="191">
        <v>0.51239999999999997</v>
      </c>
      <c r="L87" s="6">
        <f t="shared" si="35"/>
        <v>0.52164999999999995</v>
      </c>
      <c r="M87" s="313">
        <f t="shared" si="23"/>
        <v>0.52010833333333328</v>
      </c>
      <c r="N87" s="313">
        <f t="shared" si="24"/>
        <v>0.51856666666666662</v>
      </c>
      <c r="O87" s="313">
        <f t="shared" si="25"/>
        <v>0.51702499999999996</v>
      </c>
      <c r="P87" s="313">
        <f t="shared" si="26"/>
        <v>0.51548333333333329</v>
      </c>
      <c r="Q87" s="313">
        <f t="shared" si="27"/>
        <v>0.51394166666666663</v>
      </c>
      <c r="R87" s="8">
        <f t="shared" si="28"/>
        <v>0.51239999999999997</v>
      </c>
      <c r="S87" s="6">
        <f t="shared" si="29"/>
        <v>0.51080833333333331</v>
      </c>
      <c r="T87" s="6">
        <f t="shared" si="30"/>
        <v>0.50921666666666665</v>
      </c>
      <c r="U87" s="6">
        <f t="shared" si="31"/>
        <v>0.50762499999999999</v>
      </c>
      <c r="V87" s="6">
        <f t="shared" si="32"/>
        <v>0.50603333333333333</v>
      </c>
      <c r="W87" s="6">
        <f t="shared" si="33"/>
        <v>0.50444166666666668</v>
      </c>
      <c r="X87" s="6">
        <f t="shared" si="34"/>
        <v>0.50285000000000002</v>
      </c>
    </row>
    <row r="88" spans="1:24">
      <c r="A88" s="187">
        <v>87</v>
      </c>
      <c r="B88" s="191">
        <v>0.49330000000000002</v>
      </c>
      <c r="C88" s="191">
        <v>0.49330000000000002</v>
      </c>
      <c r="D88" s="191">
        <v>0.49330000000000002</v>
      </c>
      <c r="E88" s="191">
        <v>0.49330000000000002</v>
      </c>
      <c r="F88" s="191">
        <v>0.49330000000000002</v>
      </c>
      <c r="G88" s="191">
        <v>0.49330000000000002</v>
      </c>
      <c r="H88" s="191">
        <v>0.49330000000000002</v>
      </c>
      <c r="I88" s="191">
        <v>0.49330000000000002</v>
      </c>
      <c r="J88" s="191">
        <v>0.49330000000000002</v>
      </c>
      <c r="K88" s="191">
        <v>0.49330000000000002</v>
      </c>
      <c r="L88" s="6">
        <f t="shared" si="35"/>
        <v>0.50285000000000002</v>
      </c>
      <c r="M88" s="313">
        <f t="shared" si="23"/>
        <v>0.50125833333333336</v>
      </c>
      <c r="N88" s="313">
        <f t="shared" si="24"/>
        <v>0.49966666666666665</v>
      </c>
      <c r="O88" s="313">
        <f t="shared" si="25"/>
        <v>0.49807499999999999</v>
      </c>
      <c r="P88" s="313">
        <f t="shared" si="26"/>
        <v>0.49648333333333333</v>
      </c>
      <c r="Q88" s="313">
        <f t="shared" si="27"/>
        <v>0.49489166666666667</v>
      </c>
      <c r="R88" s="8">
        <f t="shared" si="28"/>
        <v>0.49330000000000002</v>
      </c>
      <c r="S88" s="6">
        <f t="shared" si="29"/>
        <v>0.49165000000000003</v>
      </c>
      <c r="T88" s="6">
        <f t="shared" si="30"/>
        <v>0.49</v>
      </c>
      <c r="U88" s="6">
        <f t="shared" si="31"/>
        <v>0.48835000000000001</v>
      </c>
      <c r="V88" s="6">
        <f t="shared" si="32"/>
        <v>0.48670000000000002</v>
      </c>
      <c r="W88" s="6">
        <f t="shared" si="33"/>
        <v>0.48504999999999998</v>
      </c>
      <c r="X88" s="6">
        <f t="shared" si="34"/>
        <v>0.4834</v>
      </c>
    </row>
    <row r="89" spans="1:24">
      <c r="A89" s="187">
        <v>88</v>
      </c>
      <c r="B89" s="191">
        <v>0.47349999999999998</v>
      </c>
      <c r="C89" s="191">
        <v>0.47349999999999998</v>
      </c>
      <c r="D89" s="191">
        <v>0.47349999999999998</v>
      </c>
      <c r="E89" s="191">
        <v>0.47349999999999998</v>
      </c>
      <c r="F89" s="191">
        <v>0.47349999999999998</v>
      </c>
      <c r="G89" s="191">
        <v>0.47349999999999998</v>
      </c>
      <c r="H89" s="191">
        <v>0.47349999999999998</v>
      </c>
      <c r="I89" s="191">
        <v>0.47349999999999998</v>
      </c>
      <c r="J89" s="191">
        <v>0.47349999999999998</v>
      </c>
      <c r="K89" s="191">
        <v>0.47349999999999998</v>
      </c>
      <c r="L89" s="6">
        <f t="shared" si="35"/>
        <v>0.4834</v>
      </c>
      <c r="M89" s="313">
        <f t="shared" si="23"/>
        <v>0.48175000000000001</v>
      </c>
      <c r="N89" s="313">
        <f t="shared" si="24"/>
        <v>0.48009999999999997</v>
      </c>
      <c r="O89" s="313">
        <f t="shared" si="25"/>
        <v>0.47844999999999999</v>
      </c>
      <c r="P89" s="313">
        <f t="shared" si="26"/>
        <v>0.4768</v>
      </c>
      <c r="Q89" s="313">
        <f t="shared" si="27"/>
        <v>0.47514999999999996</v>
      </c>
      <c r="R89" s="8">
        <f t="shared" si="28"/>
        <v>0.47349999999999998</v>
      </c>
      <c r="S89" s="6">
        <f t="shared" si="29"/>
        <v>0.4718</v>
      </c>
      <c r="T89" s="6">
        <f t="shared" si="30"/>
        <v>0.47009999999999996</v>
      </c>
      <c r="U89" s="6">
        <f t="shared" si="31"/>
        <v>0.46839999999999998</v>
      </c>
      <c r="V89" s="6">
        <f t="shared" si="32"/>
        <v>0.4667</v>
      </c>
      <c r="W89" s="6">
        <f t="shared" si="33"/>
        <v>0.46499999999999997</v>
      </c>
      <c r="X89" s="6">
        <f t="shared" si="34"/>
        <v>0.46329999999999999</v>
      </c>
    </row>
    <row r="90" spans="1:24">
      <c r="A90" s="187">
        <v>89</v>
      </c>
      <c r="B90" s="191">
        <v>0.4531</v>
      </c>
      <c r="C90" s="191">
        <v>0.4531</v>
      </c>
      <c r="D90" s="191">
        <v>0.4531</v>
      </c>
      <c r="E90" s="191">
        <v>0.4531</v>
      </c>
      <c r="F90" s="191">
        <v>0.4531</v>
      </c>
      <c r="G90" s="191">
        <v>0.4531</v>
      </c>
      <c r="H90" s="191">
        <v>0.4531</v>
      </c>
      <c r="I90" s="191">
        <v>0.4531</v>
      </c>
      <c r="J90" s="191">
        <v>0.4531</v>
      </c>
      <c r="K90" s="191">
        <v>0.4531</v>
      </c>
      <c r="L90" s="6">
        <f t="shared" si="35"/>
        <v>0.46329999999999999</v>
      </c>
      <c r="M90" s="313">
        <f t="shared" si="23"/>
        <v>0.46160000000000001</v>
      </c>
      <c r="N90" s="313">
        <f t="shared" si="24"/>
        <v>0.45989999999999998</v>
      </c>
      <c r="O90" s="313">
        <f t="shared" si="25"/>
        <v>0.4582</v>
      </c>
      <c r="P90" s="313">
        <f t="shared" si="26"/>
        <v>0.45650000000000002</v>
      </c>
      <c r="Q90" s="313">
        <f t="shared" si="27"/>
        <v>0.45479999999999998</v>
      </c>
      <c r="R90" s="8">
        <f t="shared" si="28"/>
        <v>0.4531</v>
      </c>
      <c r="S90" s="6">
        <f t="shared" si="29"/>
        <v>0.45135000000000003</v>
      </c>
      <c r="T90" s="6">
        <f t="shared" si="30"/>
        <v>0.4496</v>
      </c>
      <c r="U90" s="6">
        <f t="shared" si="31"/>
        <v>0.44784999999999997</v>
      </c>
      <c r="V90" s="6">
        <f t="shared" si="32"/>
        <v>0.4461</v>
      </c>
      <c r="W90" s="6">
        <f t="shared" si="33"/>
        <v>0.44435000000000002</v>
      </c>
      <c r="X90" s="6">
        <f t="shared" si="34"/>
        <v>0.44259999999999999</v>
      </c>
    </row>
    <row r="91" spans="1:24">
      <c r="A91" s="192">
        <v>90</v>
      </c>
      <c r="B91" s="193">
        <v>0.43209999999999998</v>
      </c>
      <c r="C91" s="193">
        <v>0.43209999999999998</v>
      </c>
      <c r="D91" s="193">
        <v>0.43209999999999998</v>
      </c>
      <c r="E91" s="193">
        <v>0.43209999999999998</v>
      </c>
      <c r="F91" s="193">
        <v>0.43209999999999998</v>
      </c>
      <c r="G91" s="193">
        <v>0.43209999999999998</v>
      </c>
      <c r="H91" s="193">
        <v>0.43209999999999998</v>
      </c>
      <c r="I91" s="193">
        <v>0.43209999999999998</v>
      </c>
      <c r="J91" s="193">
        <v>0.43209999999999998</v>
      </c>
      <c r="K91" s="193">
        <v>0.43209999999999998</v>
      </c>
      <c r="L91" s="6">
        <f t="shared" si="35"/>
        <v>0.44259999999999999</v>
      </c>
      <c r="M91" s="313">
        <f t="shared" si="23"/>
        <v>0.44084999999999996</v>
      </c>
      <c r="N91" s="313">
        <f t="shared" si="24"/>
        <v>0.43909999999999999</v>
      </c>
      <c r="O91" s="313">
        <f t="shared" si="25"/>
        <v>0.43735000000000002</v>
      </c>
      <c r="P91" s="313">
        <f t="shared" si="26"/>
        <v>0.43559999999999999</v>
      </c>
      <c r="Q91" s="313">
        <f t="shared" si="27"/>
        <v>0.43384999999999996</v>
      </c>
      <c r="R91" s="8">
        <f t="shared" si="28"/>
        <v>0.43209999999999998</v>
      </c>
      <c r="S91" s="6">
        <f t="shared" si="29"/>
        <v>0.43029166666666663</v>
      </c>
      <c r="T91" s="6">
        <f t="shared" si="30"/>
        <v>0.42848333333333333</v>
      </c>
      <c r="U91" s="6">
        <f t="shared" si="31"/>
        <v>0.42667499999999997</v>
      </c>
      <c r="V91" s="6">
        <f t="shared" si="32"/>
        <v>0.42486666666666667</v>
      </c>
      <c r="W91" s="6">
        <f t="shared" si="33"/>
        <v>0.42305833333333331</v>
      </c>
      <c r="X91" s="6">
        <f t="shared" si="34"/>
        <v>0.42125000000000001</v>
      </c>
    </row>
    <row r="92" spans="1:24">
      <c r="A92" s="187">
        <v>91</v>
      </c>
      <c r="B92" s="191">
        <v>0.41039999999999999</v>
      </c>
      <c r="C92" s="191">
        <v>0.41039999999999999</v>
      </c>
      <c r="D92" s="191">
        <v>0.41039999999999999</v>
      </c>
      <c r="E92" s="191">
        <v>0.41039999999999999</v>
      </c>
      <c r="F92" s="191">
        <v>0.41039999999999999</v>
      </c>
      <c r="G92" s="191">
        <v>0.41039999999999999</v>
      </c>
      <c r="H92" s="191">
        <v>0.41039999999999999</v>
      </c>
      <c r="I92" s="191">
        <v>0.41039999999999999</v>
      </c>
      <c r="J92" s="191">
        <v>0.41039999999999999</v>
      </c>
      <c r="K92" s="191">
        <v>0.41039999999999999</v>
      </c>
      <c r="L92" s="6">
        <f t="shared" si="35"/>
        <v>0.42125000000000001</v>
      </c>
      <c r="M92" s="313">
        <f t="shared" si="23"/>
        <v>0.41944166666666666</v>
      </c>
      <c r="N92" s="313">
        <f t="shared" si="24"/>
        <v>0.4176333333333333</v>
      </c>
      <c r="O92" s="313">
        <f t="shared" si="25"/>
        <v>0.415825</v>
      </c>
      <c r="P92" s="313">
        <f t="shared" si="26"/>
        <v>0.41401666666666664</v>
      </c>
      <c r="Q92" s="313">
        <f t="shared" si="27"/>
        <v>0.41220833333333334</v>
      </c>
      <c r="R92" s="8">
        <f t="shared" si="28"/>
        <v>0.41039999999999999</v>
      </c>
      <c r="S92" s="6">
        <f t="shared" si="29"/>
        <v>0.40854166666666664</v>
      </c>
      <c r="T92" s="6">
        <f t="shared" si="30"/>
        <v>0.40668333333333334</v>
      </c>
      <c r="U92" s="6">
        <f t="shared" si="31"/>
        <v>0.40482499999999999</v>
      </c>
      <c r="V92" s="6">
        <f t="shared" si="32"/>
        <v>0.40296666666666664</v>
      </c>
      <c r="W92" s="6">
        <f t="shared" si="33"/>
        <v>0.40110833333333334</v>
      </c>
      <c r="X92" s="6">
        <f t="shared" si="34"/>
        <v>0.39924999999999999</v>
      </c>
    </row>
    <row r="93" spans="1:24">
      <c r="A93" s="187">
        <v>92</v>
      </c>
      <c r="B93" s="191">
        <v>0.3881</v>
      </c>
      <c r="C93" s="191">
        <v>0.3881</v>
      </c>
      <c r="D93" s="191">
        <v>0.3881</v>
      </c>
      <c r="E93" s="191">
        <v>0.3881</v>
      </c>
      <c r="F93" s="191">
        <v>0.3881</v>
      </c>
      <c r="G93" s="191">
        <v>0.3881</v>
      </c>
      <c r="H93" s="191">
        <v>0.3881</v>
      </c>
      <c r="I93" s="191">
        <v>0.3881</v>
      </c>
      <c r="J93" s="191">
        <v>0.3881</v>
      </c>
      <c r="K93" s="191">
        <v>0.3881</v>
      </c>
      <c r="L93" s="6">
        <f t="shared" si="35"/>
        <v>0.39924999999999999</v>
      </c>
      <c r="M93" s="313">
        <f t="shared" si="23"/>
        <v>0.39739166666666664</v>
      </c>
      <c r="N93" s="313">
        <f t="shared" si="24"/>
        <v>0.39553333333333335</v>
      </c>
      <c r="O93" s="313">
        <f t="shared" si="25"/>
        <v>0.393675</v>
      </c>
      <c r="P93" s="313">
        <f t="shared" si="26"/>
        <v>0.39181666666666665</v>
      </c>
      <c r="Q93" s="313">
        <f t="shared" si="27"/>
        <v>0.38995833333333335</v>
      </c>
      <c r="R93" s="8">
        <f t="shared" si="28"/>
        <v>0.3881</v>
      </c>
      <c r="S93" s="6">
        <f t="shared" si="29"/>
        <v>0.38619166666666666</v>
      </c>
      <c r="T93" s="6">
        <f t="shared" si="30"/>
        <v>0.38428333333333331</v>
      </c>
      <c r="U93" s="6">
        <f t="shared" si="31"/>
        <v>0.38237500000000002</v>
      </c>
      <c r="V93" s="6">
        <f t="shared" si="32"/>
        <v>0.38046666666666668</v>
      </c>
      <c r="W93" s="6">
        <f t="shared" si="33"/>
        <v>0.37855833333333333</v>
      </c>
      <c r="X93" s="6">
        <f t="shared" si="34"/>
        <v>0.37665000000000004</v>
      </c>
    </row>
    <row r="94" spans="1:24">
      <c r="A94" s="187">
        <v>93</v>
      </c>
      <c r="B94" s="191">
        <v>0.36520000000000002</v>
      </c>
      <c r="C94" s="191">
        <v>0.36520000000000002</v>
      </c>
      <c r="D94" s="191">
        <v>0.36520000000000002</v>
      </c>
      <c r="E94" s="191">
        <v>0.36520000000000002</v>
      </c>
      <c r="F94" s="191">
        <v>0.36520000000000002</v>
      </c>
      <c r="G94" s="191">
        <v>0.36520000000000002</v>
      </c>
      <c r="H94" s="191">
        <v>0.36520000000000002</v>
      </c>
      <c r="I94" s="191">
        <v>0.36520000000000002</v>
      </c>
      <c r="J94" s="191">
        <v>0.36520000000000002</v>
      </c>
      <c r="K94" s="191">
        <v>0.36520000000000002</v>
      </c>
      <c r="L94" s="6">
        <f t="shared" si="35"/>
        <v>0.37665000000000004</v>
      </c>
      <c r="M94" s="313">
        <f t="shared" si="23"/>
        <v>0.3747416666666667</v>
      </c>
      <c r="N94" s="313">
        <f t="shared" si="24"/>
        <v>0.37283333333333335</v>
      </c>
      <c r="O94" s="313">
        <f t="shared" si="25"/>
        <v>0.370925</v>
      </c>
      <c r="P94" s="313">
        <f t="shared" si="26"/>
        <v>0.36901666666666666</v>
      </c>
      <c r="Q94" s="313">
        <f t="shared" si="27"/>
        <v>0.36710833333333337</v>
      </c>
      <c r="R94" s="8">
        <f t="shared" si="28"/>
        <v>0.36520000000000002</v>
      </c>
      <c r="S94" s="6">
        <f t="shared" si="29"/>
        <v>0.36323333333333335</v>
      </c>
      <c r="T94" s="6">
        <f t="shared" si="30"/>
        <v>0.36126666666666668</v>
      </c>
      <c r="U94" s="6">
        <f t="shared" si="31"/>
        <v>0.35930000000000001</v>
      </c>
      <c r="V94" s="6">
        <f t="shared" si="32"/>
        <v>0.35733333333333334</v>
      </c>
      <c r="W94" s="6">
        <f t="shared" si="33"/>
        <v>0.35536666666666666</v>
      </c>
      <c r="X94" s="6">
        <f t="shared" si="34"/>
        <v>0.35340000000000005</v>
      </c>
    </row>
    <row r="95" spans="1:24">
      <c r="A95" s="187">
        <v>94</v>
      </c>
      <c r="B95" s="191">
        <v>0.34160000000000001</v>
      </c>
      <c r="C95" s="191">
        <v>0.34160000000000001</v>
      </c>
      <c r="D95" s="191">
        <v>0.34160000000000001</v>
      </c>
      <c r="E95" s="191">
        <v>0.34160000000000001</v>
      </c>
      <c r="F95" s="191">
        <v>0.34160000000000001</v>
      </c>
      <c r="G95" s="191">
        <v>0.34160000000000001</v>
      </c>
      <c r="H95" s="191">
        <v>0.34160000000000001</v>
      </c>
      <c r="I95" s="191">
        <v>0.34160000000000001</v>
      </c>
      <c r="J95" s="191">
        <v>0.34160000000000001</v>
      </c>
      <c r="K95" s="191">
        <v>0.34160000000000001</v>
      </c>
      <c r="L95" s="6">
        <f t="shared" si="35"/>
        <v>0.35340000000000005</v>
      </c>
      <c r="M95" s="313">
        <f t="shared" si="23"/>
        <v>0.35143333333333338</v>
      </c>
      <c r="N95" s="313">
        <f t="shared" si="24"/>
        <v>0.3494666666666667</v>
      </c>
      <c r="O95" s="313">
        <f t="shared" si="25"/>
        <v>0.34750000000000003</v>
      </c>
      <c r="P95" s="313">
        <f t="shared" si="26"/>
        <v>0.34553333333333336</v>
      </c>
      <c r="Q95" s="313">
        <f t="shared" si="27"/>
        <v>0.34356666666666669</v>
      </c>
      <c r="R95" s="8">
        <f t="shared" si="28"/>
        <v>0.34160000000000001</v>
      </c>
      <c r="S95" s="6">
        <f t="shared" si="29"/>
        <v>0.33958333333333335</v>
      </c>
      <c r="T95" s="6">
        <f t="shared" si="30"/>
        <v>0.33756666666666668</v>
      </c>
      <c r="U95" s="6">
        <f t="shared" si="31"/>
        <v>0.33555000000000001</v>
      </c>
      <c r="V95" s="6">
        <f t="shared" si="32"/>
        <v>0.33353333333333335</v>
      </c>
      <c r="W95" s="6">
        <f t="shared" si="33"/>
        <v>0.33151666666666668</v>
      </c>
      <c r="X95" s="6">
        <f t="shared" si="34"/>
        <v>0.32950000000000002</v>
      </c>
    </row>
    <row r="96" spans="1:24">
      <c r="A96" s="192">
        <v>95</v>
      </c>
      <c r="B96" s="193">
        <v>0.31740000000000002</v>
      </c>
      <c r="C96" s="193">
        <v>0.31740000000000002</v>
      </c>
      <c r="D96" s="193">
        <v>0.31740000000000002</v>
      </c>
      <c r="E96" s="193">
        <v>0.31740000000000002</v>
      </c>
      <c r="F96" s="193">
        <v>0.31740000000000002</v>
      </c>
      <c r="G96" s="193">
        <v>0.31740000000000002</v>
      </c>
      <c r="H96" s="193">
        <v>0.31740000000000002</v>
      </c>
      <c r="I96" s="193">
        <v>0.31740000000000002</v>
      </c>
      <c r="J96" s="193">
        <v>0.31740000000000002</v>
      </c>
      <c r="K96" s="193">
        <v>0.31740000000000002</v>
      </c>
      <c r="L96" s="6">
        <f t="shared" si="35"/>
        <v>0.32950000000000002</v>
      </c>
      <c r="M96" s="313">
        <f t="shared" si="23"/>
        <v>0.32748333333333335</v>
      </c>
      <c r="N96" s="313">
        <f t="shared" si="24"/>
        <v>0.32546666666666668</v>
      </c>
      <c r="O96" s="313">
        <f t="shared" si="25"/>
        <v>0.32345000000000002</v>
      </c>
      <c r="P96" s="313">
        <f t="shared" si="26"/>
        <v>0.32143333333333335</v>
      </c>
      <c r="Q96" s="313">
        <f t="shared" si="27"/>
        <v>0.31941666666666668</v>
      </c>
      <c r="R96" s="8">
        <f t="shared" si="28"/>
        <v>0.31740000000000002</v>
      </c>
      <c r="S96" s="6">
        <f t="shared" si="29"/>
        <v>0.31533333333333335</v>
      </c>
      <c r="T96" s="6">
        <f t="shared" si="30"/>
        <v>0.31326666666666669</v>
      </c>
      <c r="U96" s="6">
        <f t="shared" si="31"/>
        <v>0.31120000000000003</v>
      </c>
      <c r="V96" s="6">
        <f t="shared" si="32"/>
        <v>0.30913333333333337</v>
      </c>
      <c r="W96" s="6">
        <f t="shared" si="33"/>
        <v>0.30706666666666671</v>
      </c>
      <c r="X96" s="6">
        <f t="shared" si="34"/>
        <v>0.30500000000000005</v>
      </c>
    </row>
    <row r="97" spans="1:24">
      <c r="A97" s="187">
        <v>96</v>
      </c>
      <c r="B97" s="191">
        <v>0.29260000000000003</v>
      </c>
      <c r="C97" s="191">
        <v>0.29260000000000003</v>
      </c>
      <c r="D97" s="191">
        <v>0.29260000000000003</v>
      </c>
      <c r="E97" s="191">
        <v>0.29260000000000003</v>
      </c>
      <c r="F97" s="191">
        <v>0.29260000000000003</v>
      </c>
      <c r="G97" s="191">
        <v>0.29260000000000003</v>
      </c>
      <c r="H97" s="191">
        <v>0.29260000000000003</v>
      </c>
      <c r="I97" s="191">
        <v>0.29260000000000003</v>
      </c>
      <c r="J97" s="191">
        <v>0.29260000000000003</v>
      </c>
      <c r="K97" s="191">
        <v>0.29260000000000003</v>
      </c>
      <c r="L97" s="6">
        <f t="shared" si="35"/>
        <v>0.30500000000000005</v>
      </c>
      <c r="M97" s="313">
        <f t="shared" si="23"/>
        <v>0.30293333333333333</v>
      </c>
      <c r="N97" s="313">
        <f t="shared" si="24"/>
        <v>0.30086666666666667</v>
      </c>
      <c r="O97" s="313">
        <f t="shared" si="25"/>
        <v>0.29880000000000001</v>
      </c>
      <c r="P97" s="313">
        <f t="shared" si="26"/>
        <v>0.29673333333333335</v>
      </c>
      <c r="Q97" s="313">
        <f t="shared" si="27"/>
        <v>0.29466666666666669</v>
      </c>
      <c r="R97" s="8">
        <f t="shared" si="28"/>
        <v>0.29260000000000003</v>
      </c>
      <c r="S97" s="6">
        <f t="shared" si="29"/>
        <v>0.29047500000000004</v>
      </c>
      <c r="T97" s="6">
        <f t="shared" si="30"/>
        <v>0.28835</v>
      </c>
      <c r="U97" s="6">
        <f t="shared" si="31"/>
        <v>0.28622500000000001</v>
      </c>
      <c r="V97" s="6">
        <f t="shared" si="32"/>
        <v>0.28410000000000002</v>
      </c>
      <c r="W97" s="6">
        <f t="shared" si="33"/>
        <v>0.28197500000000003</v>
      </c>
      <c r="X97" s="6">
        <f t="shared" si="34"/>
        <v>0.27985000000000004</v>
      </c>
    </row>
    <row r="98" spans="1:24">
      <c r="A98" s="187">
        <v>97</v>
      </c>
      <c r="B98" s="191">
        <v>0.2671</v>
      </c>
      <c r="C98" s="191">
        <v>0.2671</v>
      </c>
      <c r="D98" s="191">
        <v>0.2671</v>
      </c>
      <c r="E98" s="191">
        <v>0.2671</v>
      </c>
      <c r="F98" s="191">
        <v>0.2671</v>
      </c>
      <c r="G98" s="191">
        <v>0.2671</v>
      </c>
      <c r="H98" s="191">
        <v>0.2671</v>
      </c>
      <c r="I98" s="191">
        <v>0.2671</v>
      </c>
      <c r="J98" s="191">
        <v>0.2671</v>
      </c>
      <c r="K98" s="191">
        <v>0.2671</v>
      </c>
      <c r="L98" s="6">
        <f t="shared" si="35"/>
        <v>0.27985000000000004</v>
      </c>
      <c r="M98" s="313">
        <f t="shared" si="23"/>
        <v>0.277725</v>
      </c>
      <c r="N98" s="313">
        <f t="shared" si="24"/>
        <v>0.27560000000000001</v>
      </c>
      <c r="O98" s="313">
        <f t="shared" si="25"/>
        <v>0.27347500000000002</v>
      </c>
      <c r="P98" s="313">
        <f t="shared" si="26"/>
        <v>0.27134999999999998</v>
      </c>
      <c r="Q98" s="313">
        <f t="shared" si="27"/>
        <v>0.26922499999999999</v>
      </c>
      <c r="R98" s="8">
        <f t="shared" si="28"/>
        <v>0.2671</v>
      </c>
      <c r="S98" s="6">
        <f t="shared" si="29"/>
        <v>0.26491666666666669</v>
      </c>
      <c r="T98" s="6">
        <f t="shared" si="30"/>
        <v>0.26273333333333332</v>
      </c>
      <c r="U98" s="6">
        <f t="shared" si="31"/>
        <v>0.26055</v>
      </c>
      <c r="V98" s="6">
        <f t="shared" si="32"/>
        <v>0.25836666666666669</v>
      </c>
      <c r="W98" s="6">
        <f t="shared" si="33"/>
        <v>0.25618333333333332</v>
      </c>
      <c r="X98" s="6">
        <f t="shared" si="34"/>
        <v>0.254</v>
      </c>
    </row>
    <row r="99" spans="1:24">
      <c r="A99" s="187">
        <v>98</v>
      </c>
      <c r="B99" s="191">
        <v>0.2409</v>
      </c>
      <c r="C99" s="191">
        <v>0.2409</v>
      </c>
      <c r="D99" s="191">
        <v>0.2409</v>
      </c>
      <c r="E99" s="191">
        <v>0.2409</v>
      </c>
      <c r="F99" s="191">
        <v>0.2409</v>
      </c>
      <c r="G99" s="191">
        <v>0.2409</v>
      </c>
      <c r="H99" s="191">
        <v>0.2409</v>
      </c>
      <c r="I99" s="191">
        <v>0.2409</v>
      </c>
      <c r="J99" s="191">
        <v>0.2409</v>
      </c>
      <c r="K99" s="191">
        <v>0.2409</v>
      </c>
      <c r="L99" s="6">
        <f t="shared" si="35"/>
        <v>0.254</v>
      </c>
      <c r="M99" s="313">
        <f t="shared" si="23"/>
        <v>0.25181666666666669</v>
      </c>
      <c r="N99" s="313">
        <f t="shared" si="24"/>
        <v>0.24963333333333335</v>
      </c>
      <c r="O99" s="313">
        <f t="shared" si="25"/>
        <v>0.24745</v>
      </c>
      <c r="P99" s="313">
        <f t="shared" si="26"/>
        <v>0.24526666666666666</v>
      </c>
      <c r="Q99" s="313">
        <f t="shared" si="27"/>
        <v>0.24308333333333335</v>
      </c>
      <c r="R99" s="8">
        <f t="shared" si="28"/>
        <v>0.2409</v>
      </c>
      <c r="S99" s="6">
        <f t="shared" si="29"/>
        <v>0.238675</v>
      </c>
      <c r="T99" s="6">
        <f t="shared" si="30"/>
        <v>0.23644999999999999</v>
      </c>
      <c r="U99" s="6">
        <f t="shared" si="31"/>
        <v>0.23422500000000002</v>
      </c>
      <c r="V99" s="6">
        <f t="shared" si="32"/>
        <v>0.23200000000000001</v>
      </c>
      <c r="W99" s="6">
        <f t="shared" si="33"/>
        <v>0.22977500000000001</v>
      </c>
      <c r="X99" s="6">
        <f t="shared" si="34"/>
        <v>0.22755</v>
      </c>
    </row>
    <row r="100" spans="1:24">
      <c r="A100" s="187">
        <v>99</v>
      </c>
      <c r="B100" s="191">
        <v>0.2142</v>
      </c>
      <c r="C100" s="191">
        <v>0.2142</v>
      </c>
      <c r="D100" s="191">
        <v>0.2142</v>
      </c>
      <c r="E100" s="191">
        <v>0.2142</v>
      </c>
      <c r="F100" s="191">
        <v>0.2142</v>
      </c>
      <c r="G100" s="191">
        <v>0.2142</v>
      </c>
      <c r="H100" s="191">
        <v>0.2142</v>
      </c>
      <c r="I100" s="191">
        <v>0.2142</v>
      </c>
      <c r="J100" s="191">
        <v>0.2142</v>
      </c>
      <c r="K100" s="191">
        <v>0.2142</v>
      </c>
      <c r="L100" s="6">
        <f t="shared" si="35"/>
        <v>0.22755</v>
      </c>
      <c r="M100" s="313">
        <f t="shared" si="23"/>
        <v>0.225325</v>
      </c>
      <c r="N100" s="313">
        <f t="shared" si="24"/>
        <v>0.22309999999999999</v>
      </c>
      <c r="O100" s="313">
        <f t="shared" si="25"/>
        <v>0.22087499999999999</v>
      </c>
      <c r="P100" s="313">
        <f t="shared" si="26"/>
        <v>0.21865000000000001</v>
      </c>
      <c r="Q100" s="313">
        <f t="shared" si="27"/>
        <v>0.21642500000000001</v>
      </c>
      <c r="R100" s="8">
        <f t="shared" si="28"/>
        <v>0.2142</v>
      </c>
      <c r="S100" s="6">
        <f t="shared" si="29"/>
        <v>0.21191666666666667</v>
      </c>
      <c r="T100" s="6">
        <f t="shared" si="30"/>
        <v>0.20963333333333334</v>
      </c>
      <c r="U100" s="6">
        <f t="shared" si="31"/>
        <v>0.20735000000000001</v>
      </c>
      <c r="V100" s="6">
        <f t="shared" si="32"/>
        <v>0.20506666666666667</v>
      </c>
      <c r="W100" s="6">
        <f t="shared" si="33"/>
        <v>0.20278333333333334</v>
      </c>
      <c r="X100" s="6">
        <f t="shared" si="34"/>
        <v>0.20050000000000001</v>
      </c>
    </row>
    <row r="101" spans="1:24" ht="13.5" thickBot="1">
      <c r="A101" s="192">
        <v>100</v>
      </c>
      <c r="B101" s="193">
        <v>0.18679999999999999</v>
      </c>
      <c r="C101" s="193">
        <v>0.18679999999999999</v>
      </c>
      <c r="D101" s="193">
        <v>0.18679999999999999</v>
      </c>
      <c r="E101" s="193">
        <v>0.18679999999999999</v>
      </c>
      <c r="F101" s="193">
        <v>0.18679999999999999</v>
      </c>
      <c r="G101" s="193">
        <v>0.18679999999999999</v>
      </c>
      <c r="H101" s="193">
        <v>0.18679999999999999</v>
      </c>
      <c r="I101" s="193">
        <v>0.18679999999999999</v>
      </c>
      <c r="J101" s="193">
        <v>0.18679999999999999</v>
      </c>
      <c r="K101" s="193">
        <v>0.18679999999999999</v>
      </c>
      <c r="L101" s="6">
        <f t="shared" si="35"/>
        <v>0.20050000000000001</v>
      </c>
      <c r="M101" s="313">
        <f t="shared" si="23"/>
        <v>0.19821666666666665</v>
      </c>
      <c r="N101" s="313">
        <f t="shared" si="24"/>
        <v>0.19593333333333332</v>
      </c>
      <c r="O101" s="313">
        <f t="shared" si="25"/>
        <v>0.19364999999999999</v>
      </c>
      <c r="P101" s="313">
        <f t="shared" si="26"/>
        <v>0.19136666666666666</v>
      </c>
      <c r="Q101" s="313">
        <f t="shared" si="27"/>
        <v>0.18908333333333333</v>
      </c>
      <c r="R101" s="8">
        <f t="shared" si="28"/>
        <v>0.18679999999999999</v>
      </c>
      <c r="S101" s="6"/>
      <c r="T101" s="6"/>
      <c r="U101" s="6"/>
      <c r="V101" s="6"/>
      <c r="W101" s="6"/>
      <c r="X101" s="6"/>
    </row>
    <row r="102" spans="1:24" ht="15.75">
      <c r="A102" s="194"/>
      <c r="B102" s="194"/>
      <c r="C102" s="195"/>
      <c r="D102" s="195"/>
      <c r="E102" s="195"/>
      <c r="F102" s="195"/>
      <c r="G102" s="195"/>
      <c r="H102" s="195"/>
      <c r="I102" s="195"/>
      <c r="J102" s="195"/>
      <c r="K102" s="372"/>
      <c r="L102" s="182"/>
    </row>
    <row r="103" spans="1:24" ht="15.75">
      <c r="A103" s="197"/>
      <c r="B103" s="197"/>
      <c r="C103" s="198"/>
      <c r="D103" s="198"/>
      <c r="E103" s="198"/>
      <c r="F103" s="198"/>
      <c r="G103" s="198"/>
      <c r="H103" s="198"/>
      <c r="I103" s="198"/>
      <c r="J103" s="198"/>
      <c r="K103" s="198"/>
      <c r="L103" s="182"/>
    </row>
    <row r="104" spans="1:24" ht="15.75">
      <c r="A104" s="197"/>
      <c r="B104" s="197"/>
      <c r="C104" s="198"/>
      <c r="D104" s="198"/>
      <c r="E104" s="198"/>
      <c r="F104" s="198"/>
      <c r="G104" s="198"/>
      <c r="H104" s="198"/>
      <c r="I104" s="198"/>
      <c r="J104" s="198"/>
      <c r="K104" s="198"/>
      <c r="L104" s="182"/>
    </row>
    <row r="105" spans="1:24" ht="15.75">
      <c r="A105" s="197"/>
      <c r="B105" s="197"/>
      <c r="C105" s="198"/>
      <c r="D105" s="198"/>
      <c r="E105" s="198"/>
      <c r="F105" s="198"/>
      <c r="G105" s="198"/>
      <c r="H105" s="198"/>
      <c r="I105" s="198"/>
      <c r="J105" s="198"/>
      <c r="K105" s="198"/>
      <c r="L105" s="182"/>
    </row>
    <row r="106" spans="1:24" ht="15.75">
      <c r="A106" s="197"/>
      <c r="B106" s="197"/>
      <c r="C106" s="198"/>
      <c r="D106" s="198"/>
      <c r="E106" s="198"/>
      <c r="F106" s="198"/>
      <c r="G106" s="198"/>
      <c r="H106" s="198"/>
      <c r="I106" s="198"/>
      <c r="J106" s="198"/>
      <c r="K106" s="198"/>
      <c r="L106" s="182"/>
    </row>
    <row r="107" spans="1:24" ht="15.75">
      <c r="A107" s="197"/>
      <c r="B107" s="197"/>
      <c r="C107" s="198"/>
      <c r="D107" s="198"/>
      <c r="E107" s="198"/>
      <c r="F107" s="198"/>
      <c r="G107" s="198"/>
      <c r="H107" s="198"/>
      <c r="I107" s="198"/>
      <c r="J107" s="198"/>
      <c r="K107" s="198"/>
      <c r="L107" s="182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3" orientation="landscape" blackAndWhite="1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X107"/>
  <sheetViews>
    <sheetView zoomScale="90" zoomScaleNormal="90" workbookViewId="0">
      <pane ySplit="5" topLeftCell="A6" activePane="bottomLeft" state="frozen"/>
      <selection activeCell="C85" sqref="C85"/>
      <selection pane="bottomLeft"/>
    </sheetView>
  </sheetViews>
  <sheetFormatPr defaultRowHeight="12.75"/>
  <cols>
    <col min="1" max="2" width="8.140625" customWidth="1"/>
  </cols>
  <sheetData>
    <row r="1" spans="1:24" ht="30.75" customHeight="1" thickBot="1">
      <c r="A1" s="311" t="s">
        <v>149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</row>
    <row r="2" spans="1:24" ht="13.5" thickBot="1">
      <c r="A2" s="183" t="s">
        <v>3</v>
      </c>
      <c r="B2" s="366" t="s">
        <v>348</v>
      </c>
      <c r="C2" s="217" t="s">
        <v>279</v>
      </c>
      <c r="D2" s="217" t="s">
        <v>275</v>
      </c>
      <c r="E2" s="217" t="s">
        <v>347</v>
      </c>
      <c r="F2" s="217" t="s">
        <v>278</v>
      </c>
      <c r="G2" s="217" t="s">
        <v>276</v>
      </c>
      <c r="H2" s="217" t="s">
        <v>145</v>
      </c>
      <c r="I2" s="307" t="s">
        <v>346</v>
      </c>
      <c r="J2" s="310" t="s">
        <v>146</v>
      </c>
      <c r="K2" s="375" t="s">
        <v>345</v>
      </c>
    </row>
    <row r="3" spans="1:24">
      <c r="A3" s="183" t="s">
        <v>147</v>
      </c>
      <c r="B3" s="362"/>
      <c r="C3" s="184">
        <v>2</v>
      </c>
      <c r="D3" s="184">
        <v>3</v>
      </c>
      <c r="E3" s="184"/>
      <c r="F3" s="184">
        <v>4</v>
      </c>
      <c r="G3" s="184"/>
      <c r="H3" s="184">
        <v>5</v>
      </c>
      <c r="I3" s="367"/>
      <c r="J3" s="310">
        <v>8</v>
      </c>
      <c r="K3" s="375"/>
    </row>
    <row r="4" spans="1:24">
      <c r="A4" s="187" t="s">
        <v>148</v>
      </c>
      <c r="B4" s="364">
        <f>+OCtimes1!E13</f>
        <v>275.85569175950195</v>
      </c>
      <c r="C4" s="347">
        <f>+OCtimes1!F13</f>
        <v>331.14499999999998</v>
      </c>
      <c r="D4" s="347">
        <f>+OCtimes1!G13</f>
        <v>516.46260000000007</v>
      </c>
      <c r="E4" s="347">
        <f>+OCtimes1!I13</f>
        <v>591.56672223132375</v>
      </c>
      <c r="F4" s="347">
        <f>+OCtimes1!J13</f>
        <v>703.49</v>
      </c>
      <c r="G4" s="347">
        <f>+OCtimes1!K13</f>
        <v>796.78349590354003</v>
      </c>
      <c r="H4" s="347">
        <f>+OCtimes1!M13</f>
        <v>890.62040000000002</v>
      </c>
      <c r="I4" s="368">
        <f>+OCtimes1!N13</f>
        <v>986.5752</v>
      </c>
      <c r="J4" s="185">
        <f>+OCtimes1!Q13</f>
        <v>1467.75</v>
      </c>
      <c r="K4" s="376"/>
      <c r="L4" s="314">
        <v>0</v>
      </c>
      <c r="M4" s="314">
        <v>1</v>
      </c>
      <c r="N4" s="315">
        <v>2</v>
      </c>
      <c r="O4" s="315">
        <v>3</v>
      </c>
      <c r="P4" s="315">
        <v>4</v>
      </c>
      <c r="Q4" s="315">
        <v>5</v>
      </c>
      <c r="R4" s="316">
        <v>6</v>
      </c>
      <c r="S4" s="315">
        <f t="shared" ref="S4:X4" si="0">+R4+1</f>
        <v>7</v>
      </c>
      <c r="T4" s="315">
        <f t="shared" si="0"/>
        <v>8</v>
      </c>
      <c r="U4" s="315">
        <f t="shared" si="0"/>
        <v>9</v>
      </c>
      <c r="V4" s="315">
        <f t="shared" si="0"/>
        <v>10</v>
      </c>
      <c r="W4" s="315">
        <f t="shared" si="0"/>
        <v>11</v>
      </c>
      <c r="X4" s="317">
        <f t="shared" si="0"/>
        <v>12</v>
      </c>
    </row>
    <row r="5" spans="1:24" ht="13.5" thickBot="1">
      <c r="A5" s="187"/>
      <c r="B5" s="364"/>
      <c r="C5" s="188"/>
      <c r="D5" s="188"/>
      <c r="E5" s="188"/>
      <c r="F5" s="188"/>
      <c r="G5" s="188"/>
      <c r="H5" s="188"/>
      <c r="I5" s="373"/>
      <c r="J5" s="185"/>
      <c r="K5" s="376"/>
      <c r="L5" s="73">
        <v>6</v>
      </c>
      <c r="M5" s="1">
        <v>7</v>
      </c>
      <c r="N5" s="226">
        <v>8</v>
      </c>
      <c r="O5" s="226">
        <v>9</v>
      </c>
      <c r="P5" s="226">
        <v>10</v>
      </c>
      <c r="Q5" s="226">
        <v>11</v>
      </c>
      <c r="R5" s="318">
        <v>12</v>
      </c>
      <c r="S5" s="226">
        <v>1</v>
      </c>
      <c r="T5" s="226">
        <v>2</v>
      </c>
      <c r="U5" s="226">
        <v>3</v>
      </c>
      <c r="V5" s="226">
        <v>4</v>
      </c>
      <c r="W5" s="226">
        <v>5</v>
      </c>
      <c r="X5" s="226">
        <v>6</v>
      </c>
    </row>
    <row r="6" spans="1:24">
      <c r="A6" s="189">
        <v>5</v>
      </c>
      <c r="B6" s="190">
        <v>0.72499999999999998</v>
      </c>
      <c r="C6" s="190">
        <v>0.72499999999999998</v>
      </c>
      <c r="D6" s="190">
        <v>0.72499999999999998</v>
      </c>
      <c r="E6" s="190">
        <v>0.72499999999999998</v>
      </c>
      <c r="F6" s="190">
        <v>0.72499999999999998</v>
      </c>
      <c r="G6" s="190">
        <v>0.72499999999999998</v>
      </c>
      <c r="H6" s="190">
        <v>0.72499999999999998</v>
      </c>
      <c r="I6" s="190">
        <v>0.72499999999999998</v>
      </c>
      <c r="J6" s="190">
        <v>0.72499999999999998</v>
      </c>
      <c r="K6" s="370"/>
      <c r="M6" s="313"/>
      <c r="N6" s="6"/>
      <c r="O6" s="6"/>
      <c r="P6" s="6"/>
      <c r="Q6" s="6"/>
      <c r="R6" s="8">
        <f>+C6</f>
        <v>0.72499999999999998</v>
      </c>
      <c r="S6" s="6">
        <f>+$C6+($C7-$C6)/12*(S$4-6)</f>
        <v>0.72774166666666662</v>
      </c>
      <c r="T6" s="6">
        <f t="shared" ref="T6:X21" si="1">+$C6+($C7-$C6)/12*(T$4-6)</f>
        <v>0.73048333333333337</v>
      </c>
      <c r="U6" s="6">
        <f t="shared" si="1"/>
        <v>0.73322500000000002</v>
      </c>
      <c r="V6" s="6">
        <f t="shared" si="1"/>
        <v>0.73596666666666666</v>
      </c>
      <c r="W6" s="6">
        <f t="shared" si="1"/>
        <v>0.7387083333333333</v>
      </c>
      <c r="X6" s="6">
        <f t="shared" si="1"/>
        <v>0.74144999999999994</v>
      </c>
    </row>
    <row r="7" spans="1:24">
      <c r="A7" s="187">
        <v>6</v>
      </c>
      <c r="B7" s="191">
        <v>0.75790000000000002</v>
      </c>
      <c r="C7" s="191">
        <v>0.75790000000000002</v>
      </c>
      <c r="D7" s="191">
        <v>0.75790000000000002</v>
      </c>
      <c r="E7" s="191">
        <v>0.75790000000000002</v>
      </c>
      <c r="F7" s="191">
        <v>0.75790000000000002</v>
      </c>
      <c r="G7" s="191">
        <v>0.75790000000000002</v>
      </c>
      <c r="H7" s="191">
        <v>0.75790000000000002</v>
      </c>
      <c r="I7" s="191">
        <v>0.75790000000000002</v>
      </c>
      <c r="J7" s="191">
        <v>0.75790000000000002</v>
      </c>
      <c r="K7" s="371"/>
      <c r="L7" s="6">
        <f t="shared" ref="L7:L11" si="2">+X6</f>
        <v>0.74144999999999994</v>
      </c>
      <c r="M7" s="313">
        <f>+$C6+($C7-$C6)/12*(M$4+6)</f>
        <v>0.7441916666666667</v>
      </c>
      <c r="N7" s="313">
        <f t="shared" ref="N7:Q22" si="3">+$C6+($C7-$C6)/12*(N$4+6)</f>
        <v>0.74693333333333334</v>
      </c>
      <c r="O7" s="313">
        <f t="shared" si="3"/>
        <v>0.74967499999999998</v>
      </c>
      <c r="P7" s="313">
        <f t="shared" si="3"/>
        <v>0.75241666666666673</v>
      </c>
      <c r="Q7" s="313">
        <f t="shared" si="3"/>
        <v>0.75515833333333338</v>
      </c>
      <c r="R7" s="8">
        <f>+C7</f>
        <v>0.75790000000000002</v>
      </c>
      <c r="S7" s="6">
        <f>+$C7+($C8-$C7)/12*(S$4-6)</f>
        <v>0.76045833333333335</v>
      </c>
      <c r="T7" s="6">
        <f t="shared" si="1"/>
        <v>0.76301666666666668</v>
      </c>
      <c r="U7" s="6">
        <f t="shared" si="1"/>
        <v>0.76557500000000001</v>
      </c>
      <c r="V7" s="6">
        <f t="shared" si="1"/>
        <v>0.76813333333333333</v>
      </c>
      <c r="W7" s="6">
        <f t="shared" si="1"/>
        <v>0.77069166666666666</v>
      </c>
      <c r="X7" s="6">
        <f t="shared" si="1"/>
        <v>0.77324999999999999</v>
      </c>
    </row>
    <row r="8" spans="1:24">
      <c r="A8" s="187">
        <v>7</v>
      </c>
      <c r="B8" s="191">
        <v>0.78859999999999997</v>
      </c>
      <c r="C8" s="191">
        <v>0.78859999999999997</v>
      </c>
      <c r="D8" s="191">
        <v>0.78859999999999997</v>
      </c>
      <c r="E8" s="191">
        <v>0.78859999999999997</v>
      </c>
      <c r="F8" s="191">
        <v>0.78859999999999997</v>
      </c>
      <c r="G8" s="191">
        <v>0.78859999999999997</v>
      </c>
      <c r="H8" s="191">
        <v>0.78859999999999997</v>
      </c>
      <c r="I8" s="191">
        <v>0.78859999999999997</v>
      </c>
      <c r="J8" s="191">
        <v>0.78859999999999997</v>
      </c>
      <c r="K8" s="371"/>
      <c r="L8" s="6">
        <f t="shared" si="2"/>
        <v>0.77324999999999999</v>
      </c>
      <c r="M8" s="313">
        <f t="shared" ref="M8:Q70" si="4">+$C7+($C8-$C7)/12*(M$4+6)</f>
        <v>0.77580833333333332</v>
      </c>
      <c r="N8" s="313">
        <f t="shared" si="3"/>
        <v>0.77836666666666665</v>
      </c>
      <c r="O8" s="313">
        <f t="shared" si="3"/>
        <v>0.78092499999999998</v>
      </c>
      <c r="P8" s="313">
        <f t="shared" si="3"/>
        <v>0.78348333333333331</v>
      </c>
      <c r="Q8" s="313">
        <f t="shared" si="3"/>
        <v>0.78604166666666664</v>
      </c>
      <c r="R8" s="8">
        <f t="shared" ref="R8:R71" si="5">+C8</f>
        <v>0.78859999999999997</v>
      </c>
      <c r="S8" s="6">
        <f t="shared" ref="S8:X62" si="6">+$C8+($C9-$C8)/12*(S$4-6)</f>
        <v>0.79097499999999998</v>
      </c>
      <c r="T8" s="6">
        <f t="shared" si="1"/>
        <v>0.79335</v>
      </c>
      <c r="U8" s="6">
        <f t="shared" si="1"/>
        <v>0.79572500000000002</v>
      </c>
      <c r="V8" s="6">
        <f t="shared" si="1"/>
        <v>0.79810000000000003</v>
      </c>
      <c r="W8" s="6">
        <f t="shared" si="1"/>
        <v>0.80047500000000005</v>
      </c>
      <c r="X8" s="6">
        <f t="shared" si="1"/>
        <v>0.80285000000000006</v>
      </c>
    </row>
    <row r="9" spans="1:24">
      <c r="A9" s="187">
        <v>8</v>
      </c>
      <c r="B9" s="191">
        <v>0.81710000000000005</v>
      </c>
      <c r="C9" s="191">
        <v>0.81710000000000005</v>
      </c>
      <c r="D9" s="191">
        <v>0.81710000000000005</v>
      </c>
      <c r="E9" s="191">
        <v>0.81710000000000005</v>
      </c>
      <c r="F9" s="191">
        <v>0.81710000000000005</v>
      </c>
      <c r="G9" s="191">
        <v>0.81710000000000005</v>
      </c>
      <c r="H9" s="191">
        <v>0.81710000000000005</v>
      </c>
      <c r="I9" s="191">
        <v>0.81710000000000005</v>
      </c>
      <c r="J9" s="191">
        <v>0.81710000000000005</v>
      </c>
      <c r="K9" s="371"/>
      <c r="L9" s="6">
        <f t="shared" si="2"/>
        <v>0.80285000000000006</v>
      </c>
      <c r="M9" s="313">
        <f t="shared" si="4"/>
        <v>0.80522499999999997</v>
      </c>
      <c r="N9" s="313">
        <f t="shared" si="3"/>
        <v>0.80759999999999998</v>
      </c>
      <c r="O9" s="313">
        <f t="shared" si="3"/>
        <v>0.809975</v>
      </c>
      <c r="P9" s="313">
        <f t="shared" si="3"/>
        <v>0.81235000000000002</v>
      </c>
      <c r="Q9" s="313">
        <f t="shared" si="3"/>
        <v>0.81472500000000003</v>
      </c>
      <c r="R9" s="8">
        <f t="shared" si="5"/>
        <v>0.81710000000000005</v>
      </c>
      <c r="S9" s="6">
        <f t="shared" si="6"/>
        <v>0.81929166666666675</v>
      </c>
      <c r="T9" s="6">
        <f t="shared" si="1"/>
        <v>0.82148333333333334</v>
      </c>
      <c r="U9" s="6">
        <f t="shared" si="1"/>
        <v>0.82367500000000005</v>
      </c>
      <c r="V9" s="6">
        <f t="shared" si="1"/>
        <v>0.82586666666666675</v>
      </c>
      <c r="W9" s="6">
        <f t="shared" si="1"/>
        <v>0.82805833333333334</v>
      </c>
      <c r="X9" s="6">
        <f t="shared" si="1"/>
        <v>0.83025000000000004</v>
      </c>
    </row>
    <row r="10" spans="1:24">
      <c r="A10" s="187">
        <v>9</v>
      </c>
      <c r="B10" s="191">
        <v>0.84340000000000004</v>
      </c>
      <c r="C10" s="191">
        <v>0.84340000000000004</v>
      </c>
      <c r="D10" s="191">
        <v>0.84340000000000004</v>
      </c>
      <c r="E10" s="191">
        <v>0.84340000000000004</v>
      </c>
      <c r="F10" s="191">
        <v>0.84340000000000004</v>
      </c>
      <c r="G10" s="191">
        <v>0.84340000000000004</v>
      </c>
      <c r="H10" s="191">
        <v>0.84340000000000004</v>
      </c>
      <c r="I10" s="191">
        <v>0.84340000000000004</v>
      </c>
      <c r="J10" s="191">
        <v>0.84340000000000004</v>
      </c>
      <c r="K10" s="371"/>
      <c r="L10" s="6">
        <f t="shared" si="2"/>
        <v>0.83025000000000004</v>
      </c>
      <c r="M10" s="313">
        <f t="shared" si="4"/>
        <v>0.83244166666666675</v>
      </c>
      <c r="N10" s="313">
        <f t="shared" si="3"/>
        <v>0.83463333333333334</v>
      </c>
      <c r="O10" s="313">
        <f t="shared" si="3"/>
        <v>0.83682500000000004</v>
      </c>
      <c r="P10" s="313">
        <f t="shared" si="3"/>
        <v>0.83901666666666674</v>
      </c>
      <c r="Q10" s="313">
        <f t="shared" si="3"/>
        <v>0.84120833333333334</v>
      </c>
      <c r="R10" s="8">
        <f t="shared" si="5"/>
        <v>0.84340000000000004</v>
      </c>
      <c r="S10" s="6">
        <f t="shared" si="6"/>
        <v>0.84540833333333332</v>
      </c>
      <c r="T10" s="6">
        <f t="shared" si="1"/>
        <v>0.84741666666666671</v>
      </c>
      <c r="U10" s="6">
        <f t="shared" si="1"/>
        <v>0.8494250000000001</v>
      </c>
      <c r="V10" s="6">
        <f t="shared" si="1"/>
        <v>0.85143333333333338</v>
      </c>
      <c r="W10" s="6">
        <f t="shared" si="1"/>
        <v>0.85344166666666665</v>
      </c>
      <c r="X10" s="6">
        <f t="shared" si="1"/>
        <v>0.85545000000000004</v>
      </c>
    </row>
    <row r="11" spans="1:24">
      <c r="A11" s="192">
        <v>10</v>
      </c>
      <c r="B11" s="193">
        <v>0.86750000000000005</v>
      </c>
      <c r="C11" s="193">
        <v>0.86750000000000005</v>
      </c>
      <c r="D11" s="193">
        <v>0.86750000000000005</v>
      </c>
      <c r="E11" s="193">
        <v>0.86750000000000005</v>
      </c>
      <c r="F11" s="193">
        <v>0.86750000000000005</v>
      </c>
      <c r="G11" s="193">
        <v>0.86750000000000005</v>
      </c>
      <c r="H11" s="193">
        <v>0.86750000000000005</v>
      </c>
      <c r="I11" s="193">
        <v>0.86750000000000005</v>
      </c>
      <c r="J11" s="193">
        <v>0.86750000000000005</v>
      </c>
      <c r="K11" s="370"/>
      <c r="L11" s="6">
        <f t="shared" si="2"/>
        <v>0.85545000000000004</v>
      </c>
      <c r="M11" s="313">
        <f t="shared" si="4"/>
        <v>0.85745833333333343</v>
      </c>
      <c r="N11" s="313">
        <f t="shared" si="3"/>
        <v>0.85946666666666671</v>
      </c>
      <c r="O11" s="313">
        <f t="shared" si="3"/>
        <v>0.86147499999999999</v>
      </c>
      <c r="P11" s="313">
        <f t="shared" si="3"/>
        <v>0.86348333333333338</v>
      </c>
      <c r="Q11" s="313">
        <f t="shared" si="3"/>
        <v>0.86549166666666677</v>
      </c>
      <c r="R11" s="8">
        <f t="shared" si="5"/>
        <v>0.86750000000000005</v>
      </c>
      <c r="S11" s="6">
        <f t="shared" si="6"/>
        <v>0.86932500000000001</v>
      </c>
      <c r="T11" s="6">
        <f t="shared" si="1"/>
        <v>0.87115000000000009</v>
      </c>
      <c r="U11" s="6">
        <f t="shared" si="1"/>
        <v>0.87297500000000006</v>
      </c>
      <c r="V11" s="6">
        <f t="shared" si="1"/>
        <v>0.87480000000000002</v>
      </c>
      <c r="W11" s="313">
        <f t="shared" si="1"/>
        <v>0.87662499999999999</v>
      </c>
      <c r="X11" s="6">
        <f t="shared" si="1"/>
        <v>0.87844999999999995</v>
      </c>
    </row>
    <row r="12" spans="1:24">
      <c r="A12" s="187">
        <v>11</v>
      </c>
      <c r="B12" s="191">
        <v>0.88939999999999997</v>
      </c>
      <c r="C12" s="191">
        <v>0.88939999999999997</v>
      </c>
      <c r="D12" s="191">
        <v>0.88939999999999997</v>
      </c>
      <c r="E12" s="191">
        <v>0.88939999999999997</v>
      </c>
      <c r="F12" s="191">
        <v>0.88939999999999997</v>
      </c>
      <c r="G12" s="191">
        <v>0.88939999999999997</v>
      </c>
      <c r="H12" s="191">
        <v>0.88939999999999997</v>
      </c>
      <c r="I12" s="191">
        <v>0.88939999999999997</v>
      </c>
      <c r="J12" s="191">
        <v>0.88939999999999997</v>
      </c>
      <c r="K12" s="371"/>
      <c r="L12" s="6">
        <f>+X11</f>
        <v>0.87844999999999995</v>
      </c>
      <c r="M12" s="313">
        <f t="shared" si="4"/>
        <v>0.88027500000000003</v>
      </c>
      <c r="N12" s="313">
        <f t="shared" si="3"/>
        <v>0.8821</v>
      </c>
      <c r="O12" s="313">
        <f t="shared" si="3"/>
        <v>0.88392499999999996</v>
      </c>
      <c r="P12" s="313">
        <f t="shared" si="3"/>
        <v>0.88575000000000004</v>
      </c>
      <c r="Q12" s="313">
        <f t="shared" si="3"/>
        <v>0.887575</v>
      </c>
      <c r="R12" s="8">
        <f t="shared" si="5"/>
        <v>0.88939999999999997</v>
      </c>
      <c r="S12" s="6">
        <f t="shared" si="6"/>
        <v>0.89104166666666662</v>
      </c>
      <c r="T12" s="6">
        <f t="shared" si="1"/>
        <v>0.89268333333333327</v>
      </c>
      <c r="U12" s="6">
        <f t="shared" si="1"/>
        <v>0.89432500000000004</v>
      </c>
      <c r="V12" s="6">
        <f t="shared" si="1"/>
        <v>0.89596666666666669</v>
      </c>
      <c r="W12" s="6">
        <f t="shared" si="1"/>
        <v>0.89760833333333334</v>
      </c>
      <c r="X12" s="6">
        <f t="shared" si="1"/>
        <v>0.89924999999999999</v>
      </c>
    </row>
    <row r="13" spans="1:24">
      <c r="A13" s="187">
        <v>12</v>
      </c>
      <c r="B13" s="191">
        <v>0.90910000000000002</v>
      </c>
      <c r="C13" s="191">
        <v>0.90910000000000002</v>
      </c>
      <c r="D13" s="191">
        <v>0.90910000000000002</v>
      </c>
      <c r="E13" s="191">
        <v>0.90910000000000002</v>
      </c>
      <c r="F13" s="191">
        <v>0.90910000000000002</v>
      </c>
      <c r="G13" s="191">
        <v>0.90910000000000002</v>
      </c>
      <c r="H13" s="191">
        <v>0.90910000000000002</v>
      </c>
      <c r="I13" s="191">
        <v>0.90910000000000002</v>
      </c>
      <c r="J13" s="191">
        <v>0.90910000000000002</v>
      </c>
      <c r="K13" s="371"/>
      <c r="L13" s="6">
        <f t="shared" ref="L13:L76" si="7">+X12</f>
        <v>0.89924999999999999</v>
      </c>
      <c r="M13" s="313">
        <f t="shared" si="4"/>
        <v>0.90089166666666665</v>
      </c>
      <c r="N13" s="313">
        <f t="shared" si="3"/>
        <v>0.9025333333333333</v>
      </c>
      <c r="O13" s="313">
        <f t="shared" si="3"/>
        <v>0.90417499999999995</v>
      </c>
      <c r="P13" s="313">
        <f t="shared" si="3"/>
        <v>0.90581666666666671</v>
      </c>
      <c r="Q13" s="313">
        <f t="shared" si="3"/>
        <v>0.90745833333333337</v>
      </c>
      <c r="R13" s="8">
        <f t="shared" si="5"/>
        <v>0.90910000000000002</v>
      </c>
      <c r="S13" s="6">
        <f t="shared" si="6"/>
        <v>0.91055833333333336</v>
      </c>
      <c r="T13" s="6">
        <f t="shared" si="1"/>
        <v>0.9120166666666667</v>
      </c>
      <c r="U13" s="6">
        <f t="shared" si="1"/>
        <v>0.91347500000000004</v>
      </c>
      <c r="V13" s="6">
        <f t="shared" si="1"/>
        <v>0.91493333333333338</v>
      </c>
      <c r="W13" s="6">
        <f t="shared" si="1"/>
        <v>0.91639166666666672</v>
      </c>
      <c r="X13" s="6">
        <f t="shared" si="1"/>
        <v>0.91785000000000005</v>
      </c>
    </row>
    <row r="14" spans="1:24">
      <c r="A14" s="187">
        <v>13</v>
      </c>
      <c r="B14" s="191">
        <v>0.92659999999999998</v>
      </c>
      <c r="C14" s="191">
        <v>0.92659999999999998</v>
      </c>
      <c r="D14" s="191">
        <v>0.92659999999999998</v>
      </c>
      <c r="E14" s="191">
        <v>0.92659999999999998</v>
      </c>
      <c r="F14" s="191">
        <v>0.92659999999999998</v>
      </c>
      <c r="G14" s="191">
        <v>0.92659999999999998</v>
      </c>
      <c r="H14" s="191">
        <v>0.92659999999999998</v>
      </c>
      <c r="I14" s="191">
        <v>0.92659999999999998</v>
      </c>
      <c r="J14" s="191">
        <v>0.92659999999999998</v>
      </c>
      <c r="K14" s="371"/>
      <c r="L14" s="6">
        <f t="shared" si="7"/>
        <v>0.91785000000000005</v>
      </c>
      <c r="M14" s="313">
        <f t="shared" si="4"/>
        <v>0.91930833333333328</v>
      </c>
      <c r="N14" s="313">
        <f t="shared" si="3"/>
        <v>0.92076666666666662</v>
      </c>
      <c r="O14" s="313">
        <f t="shared" si="3"/>
        <v>0.92222499999999996</v>
      </c>
      <c r="P14" s="313">
        <f t="shared" si="3"/>
        <v>0.9236833333333333</v>
      </c>
      <c r="Q14" s="313">
        <f t="shared" si="3"/>
        <v>0.92514166666666664</v>
      </c>
      <c r="R14" s="8">
        <f t="shared" si="5"/>
        <v>0.92659999999999998</v>
      </c>
      <c r="S14" s="6">
        <f t="shared" si="6"/>
        <v>0.92787500000000001</v>
      </c>
      <c r="T14" s="6">
        <f t="shared" si="1"/>
        <v>0.92914999999999992</v>
      </c>
      <c r="U14" s="6">
        <f t="shared" si="1"/>
        <v>0.93042499999999995</v>
      </c>
      <c r="V14" s="6">
        <f t="shared" si="1"/>
        <v>0.93169999999999997</v>
      </c>
      <c r="W14" s="6">
        <f t="shared" si="1"/>
        <v>0.932975</v>
      </c>
      <c r="X14" s="6">
        <f t="shared" si="1"/>
        <v>0.93425000000000002</v>
      </c>
    </row>
    <row r="15" spans="1:24">
      <c r="A15" s="187">
        <v>14</v>
      </c>
      <c r="B15" s="191">
        <v>0.94189999999999996</v>
      </c>
      <c r="C15" s="191">
        <v>0.94189999999999996</v>
      </c>
      <c r="D15" s="191">
        <v>0.94189999999999996</v>
      </c>
      <c r="E15" s="191">
        <v>0.94189999999999996</v>
      </c>
      <c r="F15" s="191">
        <v>0.94189999999999996</v>
      </c>
      <c r="G15" s="191">
        <v>0.94189999999999996</v>
      </c>
      <c r="H15" s="191">
        <v>0.94189999999999996</v>
      </c>
      <c r="I15" s="191">
        <v>0.94189999999999996</v>
      </c>
      <c r="J15" s="191">
        <v>0.94189999999999996</v>
      </c>
      <c r="K15" s="371"/>
      <c r="L15" s="6">
        <f t="shared" si="7"/>
        <v>0.93425000000000002</v>
      </c>
      <c r="M15" s="313">
        <f t="shared" si="4"/>
        <v>0.93552499999999994</v>
      </c>
      <c r="N15" s="313">
        <f t="shared" si="3"/>
        <v>0.93679999999999997</v>
      </c>
      <c r="O15" s="313">
        <f t="shared" si="3"/>
        <v>0.93807499999999999</v>
      </c>
      <c r="P15" s="313">
        <f t="shared" si="3"/>
        <v>0.93934999999999991</v>
      </c>
      <c r="Q15" s="313">
        <f t="shared" si="3"/>
        <v>0.94062499999999993</v>
      </c>
      <c r="R15" s="8">
        <f t="shared" si="5"/>
        <v>0.94189999999999996</v>
      </c>
      <c r="S15" s="6">
        <f t="shared" si="6"/>
        <v>0.94299166666666667</v>
      </c>
      <c r="T15" s="6">
        <f t="shared" si="1"/>
        <v>0.94408333333333327</v>
      </c>
      <c r="U15" s="6">
        <f t="shared" si="1"/>
        <v>0.94517499999999999</v>
      </c>
      <c r="V15" s="6">
        <f t="shared" si="1"/>
        <v>0.94626666666666659</v>
      </c>
      <c r="W15" s="6">
        <f t="shared" si="1"/>
        <v>0.9473583333333333</v>
      </c>
      <c r="X15" s="6">
        <f t="shared" si="1"/>
        <v>0.94845000000000002</v>
      </c>
    </row>
    <row r="16" spans="1:24">
      <c r="A16" s="192">
        <v>15</v>
      </c>
      <c r="B16" s="193">
        <v>0.95499999999999996</v>
      </c>
      <c r="C16" s="193">
        <v>0.95499999999999996</v>
      </c>
      <c r="D16" s="193">
        <v>0.95499999999999996</v>
      </c>
      <c r="E16" s="193">
        <v>0.95499999999999996</v>
      </c>
      <c r="F16" s="193">
        <v>0.95499999999999996</v>
      </c>
      <c r="G16" s="193">
        <v>0.95499999999999996</v>
      </c>
      <c r="H16" s="193">
        <v>0.95499999999999996</v>
      </c>
      <c r="I16" s="193">
        <v>0.95499999999999996</v>
      </c>
      <c r="J16" s="193">
        <v>0.95499999999999996</v>
      </c>
      <c r="K16" s="370"/>
      <c r="L16" s="6">
        <f t="shared" si="7"/>
        <v>0.94845000000000002</v>
      </c>
      <c r="M16" s="313">
        <f t="shared" si="4"/>
        <v>0.94954166666666662</v>
      </c>
      <c r="N16" s="313">
        <f t="shared" si="3"/>
        <v>0.95063333333333333</v>
      </c>
      <c r="O16" s="313">
        <f t="shared" si="3"/>
        <v>0.95172499999999993</v>
      </c>
      <c r="P16" s="313">
        <f t="shared" si="3"/>
        <v>0.95281666666666665</v>
      </c>
      <c r="Q16" s="313">
        <f t="shared" si="3"/>
        <v>0.95390833333333325</v>
      </c>
      <c r="R16" s="8">
        <f t="shared" si="5"/>
        <v>0.95499999999999996</v>
      </c>
      <c r="S16" s="6">
        <f t="shared" si="6"/>
        <v>0.95599999999999996</v>
      </c>
      <c r="T16" s="6">
        <f t="shared" si="1"/>
        <v>0.95699999999999996</v>
      </c>
      <c r="U16" s="6">
        <f t="shared" si="1"/>
        <v>0.95799999999999996</v>
      </c>
      <c r="V16" s="6">
        <f t="shared" si="1"/>
        <v>0.95899999999999996</v>
      </c>
      <c r="W16" s="6">
        <f t="shared" si="1"/>
        <v>0.96</v>
      </c>
      <c r="X16" s="6">
        <f t="shared" si="1"/>
        <v>0.96099999999999997</v>
      </c>
    </row>
    <row r="17" spans="1:24">
      <c r="A17" s="187">
        <v>16</v>
      </c>
      <c r="B17" s="191">
        <v>0.96699999999999997</v>
      </c>
      <c r="C17" s="191">
        <v>0.96699999999999997</v>
      </c>
      <c r="D17" s="191">
        <v>0.96699999999999997</v>
      </c>
      <c r="E17" s="191">
        <v>0.96699999999999997</v>
      </c>
      <c r="F17" s="191">
        <v>0.96699999999999997</v>
      </c>
      <c r="G17" s="191">
        <v>0.96699999999999997</v>
      </c>
      <c r="H17" s="191">
        <v>0.96699999999999997</v>
      </c>
      <c r="I17" s="191">
        <v>0.96699999999999997</v>
      </c>
      <c r="J17" s="191">
        <v>0.96699999999999997</v>
      </c>
      <c r="K17" s="371"/>
      <c r="L17" s="6">
        <f t="shared" si="7"/>
        <v>0.96099999999999997</v>
      </c>
      <c r="M17" s="313">
        <f t="shared" si="4"/>
        <v>0.96199999999999997</v>
      </c>
      <c r="N17" s="313">
        <f t="shared" si="3"/>
        <v>0.96299999999999997</v>
      </c>
      <c r="O17" s="313">
        <f t="shared" si="3"/>
        <v>0.96399999999999997</v>
      </c>
      <c r="P17" s="313">
        <f t="shared" si="3"/>
        <v>0.96499999999999997</v>
      </c>
      <c r="Q17" s="313">
        <f t="shared" si="3"/>
        <v>0.96599999999999997</v>
      </c>
      <c r="R17" s="8">
        <f t="shared" si="5"/>
        <v>0.96699999999999997</v>
      </c>
      <c r="S17" s="6">
        <f t="shared" si="6"/>
        <v>0.96799999999999997</v>
      </c>
      <c r="T17" s="6">
        <f t="shared" si="1"/>
        <v>0.96899999999999997</v>
      </c>
      <c r="U17" s="6">
        <f t="shared" si="1"/>
        <v>0.97</v>
      </c>
      <c r="V17" s="6">
        <f t="shared" si="1"/>
        <v>0.97099999999999997</v>
      </c>
      <c r="W17" s="6">
        <f t="shared" si="1"/>
        <v>0.97199999999999998</v>
      </c>
      <c r="X17" s="6">
        <f t="shared" si="1"/>
        <v>0.97299999999999998</v>
      </c>
    </row>
    <row r="18" spans="1:24">
      <c r="A18" s="187">
        <v>17</v>
      </c>
      <c r="B18" s="191">
        <v>0.97899999999999998</v>
      </c>
      <c r="C18" s="191">
        <v>0.97899999999999998</v>
      </c>
      <c r="D18" s="191">
        <v>0.97899999999999998</v>
      </c>
      <c r="E18" s="191">
        <v>0.97899999999999998</v>
      </c>
      <c r="F18" s="191">
        <v>0.97899999999999998</v>
      </c>
      <c r="G18" s="191">
        <v>0.97899999999999998</v>
      </c>
      <c r="H18" s="191">
        <v>0.97899999999999998</v>
      </c>
      <c r="I18" s="191">
        <v>0.97899999999999998</v>
      </c>
      <c r="J18" s="191">
        <v>0.97899999999999998</v>
      </c>
      <c r="K18" s="371"/>
      <c r="L18" s="6">
        <f t="shared" si="7"/>
        <v>0.97299999999999998</v>
      </c>
      <c r="M18" s="313">
        <f t="shared" si="4"/>
        <v>0.97399999999999998</v>
      </c>
      <c r="N18" s="313">
        <f t="shared" si="3"/>
        <v>0.97499999999999998</v>
      </c>
      <c r="O18" s="313">
        <f t="shared" si="3"/>
        <v>0.97599999999999998</v>
      </c>
      <c r="P18" s="313">
        <f t="shared" si="3"/>
        <v>0.97699999999999998</v>
      </c>
      <c r="Q18" s="313">
        <f t="shared" si="3"/>
        <v>0.97799999999999998</v>
      </c>
      <c r="R18" s="8">
        <f t="shared" si="5"/>
        <v>0.97899999999999998</v>
      </c>
      <c r="S18" s="6">
        <f t="shared" si="6"/>
        <v>0.97985833333333328</v>
      </c>
      <c r="T18" s="6">
        <f t="shared" si="1"/>
        <v>0.98071666666666668</v>
      </c>
      <c r="U18" s="6">
        <f t="shared" si="1"/>
        <v>0.98157499999999998</v>
      </c>
      <c r="V18" s="6">
        <f t="shared" si="1"/>
        <v>0.98243333333333327</v>
      </c>
      <c r="W18" s="6">
        <f t="shared" si="1"/>
        <v>0.98329166666666667</v>
      </c>
      <c r="X18" s="6">
        <f t="shared" si="1"/>
        <v>0.98414999999999997</v>
      </c>
    </row>
    <row r="19" spans="1:24">
      <c r="A19" s="187">
        <v>18</v>
      </c>
      <c r="B19" s="191">
        <v>0.98929999999999996</v>
      </c>
      <c r="C19" s="191">
        <v>0.98929999999999996</v>
      </c>
      <c r="D19" s="191">
        <v>0.98929999999999996</v>
      </c>
      <c r="E19" s="191">
        <v>0.98929999999999996</v>
      </c>
      <c r="F19" s="191">
        <v>0.98929999999999996</v>
      </c>
      <c r="G19" s="191">
        <v>0.98929999999999996</v>
      </c>
      <c r="H19" s="191">
        <v>0.98929999999999996</v>
      </c>
      <c r="I19" s="191">
        <v>0.98929999999999996</v>
      </c>
      <c r="J19" s="191">
        <v>0.98929999999999996</v>
      </c>
      <c r="K19" s="371"/>
      <c r="L19" s="6">
        <f t="shared" si="7"/>
        <v>0.98414999999999997</v>
      </c>
      <c r="M19" s="313">
        <f t="shared" si="4"/>
        <v>0.98500833333333326</v>
      </c>
      <c r="N19" s="313">
        <f t="shared" si="3"/>
        <v>0.98586666666666667</v>
      </c>
      <c r="O19" s="313">
        <f t="shared" si="3"/>
        <v>0.98672499999999996</v>
      </c>
      <c r="P19" s="313">
        <f t="shared" si="3"/>
        <v>0.98758333333333326</v>
      </c>
      <c r="Q19" s="313">
        <f t="shared" si="3"/>
        <v>0.98844166666666666</v>
      </c>
      <c r="R19" s="8">
        <f t="shared" si="5"/>
        <v>0.98929999999999996</v>
      </c>
      <c r="S19" s="6">
        <f t="shared" si="6"/>
        <v>0.98986666666666667</v>
      </c>
      <c r="T19" s="6">
        <f t="shared" si="1"/>
        <v>0.99043333333333328</v>
      </c>
      <c r="U19" s="6">
        <f t="shared" si="1"/>
        <v>0.99099999999999999</v>
      </c>
      <c r="V19" s="6">
        <f t="shared" si="1"/>
        <v>0.9915666666666666</v>
      </c>
      <c r="W19" s="6">
        <f t="shared" si="1"/>
        <v>0.99213333333333331</v>
      </c>
      <c r="X19" s="6">
        <f t="shared" si="1"/>
        <v>0.99269999999999992</v>
      </c>
    </row>
    <row r="20" spans="1:24">
      <c r="A20" s="187">
        <v>19</v>
      </c>
      <c r="B20" s="191">
        <v>0.99609999999999999</v>
      </c>
      <c r="C20" s="191">
        <v>0.99609999999999999</v>
      </c>
      <c r="D20" s="191">
        <v>0.99609999999999999</v>
      </c>
      <c r="E20" s="191">
        <v>0.99609999999999999</v>
      </c>
      <c r="F20" s="191">
        <v>0.99609999999999999</v>
      </c>
      <c r="G20" s="191">
        <v>0.99609999999999999</v>
      </c>
      <c r="H20" s="191">
        <v>0.99609999999999999</v>
      </c>
      <c r="I20" s="191">
        <v>0.99609999999999999</v>
      </c>
      <c r="J20" s="191">
        <v>0.99609999999999999</v>
      </c>
      <c r="K20" s="371"/>
      <c r="L20" s="6">
        <f t="shared" si="7"/>
        <v>0.99269999999999992</v>
      </c>
      <c r="M20" s="313">
        <f t="shared" si="4"/>
        <v>0.99326666666666663</v>
      </c>
      <c r="N20" s="313">
        <f t="shared" si="3"/>
        <v>0.99383333333333335</v>
      </c>
      <c r="O20" s="313">
        <f t="shared" si="3"/>
        <v>0.99439999999999995</v>
      </c>
      <c r="P20" s="313">
        <f t="shared" si="3"/>
        <v>0.99496666666666667</v>
      </c>
      <c r="Q20" s="313">
        <f t="shared" si="3"/>
        <v>0.99553333333333327</v>
      </c>
      <c r="R20" s="8">
        <f t="shared" si="5"/>
        <v>0.99609999999999999</v>
      </c>
      <c r="S20" s="6">
        <f t="shared" si="6"/>
        <v>0.99639166666666668</v>
      </c>
      <c r="T20" s="6">
        <f t="shared" si="1"/>
        <v>0.99668333333333337</v>
      </c>
      <c r="U20" s="6">
        <f t="shared" si="1"/>
        <v>0.99697499999999994</v>
      </c>
      <c r="V20" s="6">
        <f t="shared" si="1"/>
        <v>0.99726666666666663</v>
      </c>
      <c r="W20" s="6">
        <f t="shared" si="1"/>
        <v>0.99755833333333332</v>
      </c>
      <c r="X20" s="6">
        <f t="shared" si="1"/>
        <v>0.99785000000000001</v>
      </c>
    </row>
    <row r="21" spans="1:24">
      <c r="A21" s="192">
        <v>20</v>
      </c>
      <c r="B21" s="193">
        <v>0.99960000000000004</v>
      </c>
      <c r="C21" s="193">
        <v>0.99960000000000004</v>
      </c>
      <c r="D21" s="193">
        <v>0.99960000000000004</v>
      </c>
      <c r="E21" s="193">
        <v>0.99960000000000004</v>
      </c>
      <c r="F21" s="193">
        <v>0.99960000000000004</v>
      </c>
      <c r="G21" s="193">
        <v>0.99960000000000004</v>
      </c>
      <c r="H21" s="193">
        <v>0.99960000000000004</v>
      </c>
      <c r="I21" s="193">
        <v>0.99960000000000004</v>
      </c>
      <c r="J21" s="193">
        <v>0.99960000000000004</v>
      </c>
      <c r="K21" s="370"/>
      <c r="L21" s="6">
        <f t="shared" si="7"/>
        <v>0.99785000000000001</v>
      </c>
      <c r="M21" s="313">
        <f t="shared" si="4"/>
        <v>0.9981416666666667</v>
      </c>
      <c r="N21" s="313">
        <f t="shared" si="3"/>
        <v>0.99843333333333339</v>
      </c>
      <c r="O21" s="313">
        <f t="shared" si="3"/>
        <v>0.99872500000000008</v>
      </c>
      <c r="P21" s="313">
        <f t="shared" si="3"/>
        <v>0.99901666666666666</v>
      </c>
      <c r="Q21" s="313">
        <f t="shared" si="3"/>
        <v>0.99930833333333335</v>
      </c>
      <c r="R21" s="8">
        <f t="shared" si="5"/>
        <v>0.99960000000000004</v>
      </c>
      <c r="S21" s="6">
        <f t="shared" si="6"/>
        <v>0.99963333333333337</v>
      </c>
      <c r="T21" s="6">
        <f t="shared" si="1"/>
        <v>0.9996666666666667</v>
      </c>
      <c r="U21" s="6">
        <f t="shared" si="1"/>
        <v>0.99970000000000003</v>
      </c>
      <c r="V21" s="6">
        <f t="shared" si="1"/>
        <v>0.99973333333333336</v>
      </c>
      <c r="W21" s="6">
        <f t="shared" si="1"/>
        <v>0.99976666666666669</v>
      </c>
      <c r="X21" s="6">
        <f t="shared" si="1"/>
        <v>0.99980000000000002</v>
      </c>
    </row>
    <row r="22" spans="1:24">
      <c r="A22" s="187">
        <v>21</v>
      </c>
      <c r="B22" s="191">
        <v>1</v>
      </c>
      <c r="C22" s="191">
        <v>1</v>
      </c>
      <c r="D22" s="191">
        <v>1</v>
      </c>
      <c r="E22" s="191">
        <v>1</v>
      </c>
      <c r="F22" s="191">
        <v>1</v>
      </c>
      <c r="G22" s="191">
        <v>1</v>
      </c>
      <c r="H22" s="191">
        <v>1</v>
      </c>
      <c r="I22" s="191">
        <v>1</v>
      </c>
      <c r="J22" s="191">
        <v>1</v>
      </c>
      <c r="K22" s="371"/>
      <c r="L22" s="6">
        <f t="shared" si="7"/>
        <v>0.99980000000000002</v>
      </c>
      <c r="M22" s="313">
        <f t="shared" si="4"/>
        <v>0.99983333333333335</v>
      </c>
      <c r="N22" s="313">
        <f t="shared" si="3"/>
        <v>0.99986666666666668</v>
      </c>
      <c r="O22" s="313">
        <f t="shared" si="3"/>
        <v>0.99990000000000001</v>
      </c>
      <c r="P22" s="313">
        <f t="shared" si="3"/>
        <v>0.99993333333333334</v>
      </c>
      <c r="Q22" s="313">
        <f t="shared" si="3"/>
        <v>0.99996666666666667</v>
      </c>
      <c r="R22" s="8">
        <f t="shared" si="5"/>
        <v>1</v>
      </c>
      <c r="S22" s="6">
        <f t="shared" si="6"/>
        <v>1</v>
      </c>
      <c r="T22" s="6">
        <f t="shared" si="6"/>
        <v>1</v>
      </c>
      <c r="U22" s="6">
        <f t="shared" si="6"/>
        <v>1</v>
      </c>
      <c r="V22" s="6">
        <f t="shared" si="6"/>
        <v>1</v>
      </c>
      <c r="W22" s="6">
        <f t="shared" si="6"/>
        <v>1</v>
      </c>
      <c r="X22" s="6">
        <f t="shared" si="6"/>
        <v>1</v>
      </c>
    </row>
    <row r="23" spans="1:24">
      <c r="A23" s="187">
        <v>22</v>
      </c>
      <c r="B23" s="191">
        <v>1</v>
      </c>
      <c r="C23" s="191">
        <v>1</v>
      </c>
      <c r="D23" s="191">
        <v>1</v>
      </c>
      <c r="E23" s="191">
        <v>1</v>
      </c>
      <c r="F23" s="191">
        <v>1</v>
      </c>
      <c r="G23" s="191">
        <v>1</v>
      </c>
      <c r="H23" s="191">
        <v>1</v>
      </c>
      <c r="I23" s="191">
        <v>1</v>
      </c>
      <c r="J23" s="191">
        <v>1</v>
      </c>
      <c r="K23" s="371"/>
      <c r="L23" s="6">
        <f t="shared" si="7"/>
        <v>1</v>
      </c>
      <c r="M23" s="313">
        <f t="shared" si="4"/>
        <v>1</v>
      </c>
      <c r="N23" s="313">
        <f t="shared" si="4"/>
        <v>1</v>
      </c>
      <c r="O23" s="313">
        <f t="shared" si="4"/>
        <v>1</v>
      </c>
      <c r="P23" s="313">
        <f t="shared" si="4"/>
        <v>1</v>
      </c>
      <c r="Q23" s="313">
        <f t="shared" si="4"/>
        <v>1</v>
      </c>
      <c r="R23" s="8">
        <f t="shared" si="5"/>
        <v>1</v>
      </c>
      <c r="S23" s="6">
        <f t="shared" si="6"/>
        <v>1</v>
      </c>
      <c r="T23" s="6">
        <f t="shared" si="6"/>
        <v>1</v>
      </c>
      <c r="U23" s="6">
        <f t="shared" si="6"/>
        <v>1</v>
      </c>
      <c r="V23" s="6">
        <f t="shared" si="6"/>
        <v>1</v>
      </c>
      <c r="W23" s="6">
        <f t="shared" si="6"/>
        <v>1</v>
      </c>
      <c r="X23" s="6">
        <f t="shared" si="6"/>
        <v>1</v>
      </c>
    </row>
    <row r="24" spans="1:24">
      <c r="A24" s="187">
        <v>23</v>
      </c>
      <c r="B24" s="191">
        <v>1</v>
      </c>
      <c r="C24" s="191">
        <v>1</v>
      </c>
      <c r="D24" s="191">
        <v>1</v>
      </c>
      <c r="E24" s="191">
        <v>1</v>
      </c>
      <c r="F24" s="191">
        <v>1</v>
      </c>
      <c r="G24" s="191">
        <v>1</v>
      </c>
      <c r="H24" s="191">
        <v>1</v>
      </c>
      <c r="I24" s="191">
        <v>1</v>
      </c>
      <c r="J24" s="191">
        <v>1</v>
      </c>
      <c r="K24" s="371"/>
      <c r="L24" s="6">
        <f t="shared" si="7"/>
        <v>1</v>
      </c>
      <c r="M24" s="313">
        <f t="shared" si="4"/>
        <v>1</v>
      </c>
      <c r="N24" s="313">
        <f t="shared" si="4"/>
        <v>1</v>
      </c>
      <c r="O24" s="313">
        <f t="shared" si="4"/>
        <v>1</v>
      </c>
      <c r="P24" s="313">
        <f t="shared" si="4"/>
        <v>1</v>
      </c>
      <c r="Q24" s="313">
        <f t="shared" si="4"/>
        <v>1</v>
      </c>
      <c r="R24" s="8">
        <f t="shared" si="5"/>
        <v>1</v>
      </c>
      <c r="S24" s="6">
        <f t="shared" si="6"/>
        <v>1</v>
      </c>
      <c r="T24" s="6">
        <f t="shared" si="6"/>
        <v>1</v>
      </c>
      <c r="U24" s="6">
        <f t="shared" si="6"/>
        <v>1</v>
      </c>
      <c r="V24" s="6">
        <f t="shared" si="6"/>
        <v>1</v>
      </c>
      <c r="W24" s="6">
        <f t="shared" si="6"/>
        <v>1</v>
      </c>
      <c r="X24" s="6">
        <f t="shared" si="6"/>
        <v>1</v>
      </c>
    </row>
    <row r="25" spans="1:24">
      <c r="A25" s="187">
        <v>24</v>
      </c>
      <c r="B25" s="191">
        <v>1</v>
      </c>
      <c r="C25" s="191">
        <v>1</v>
      </c>
      <c r="D25" s="191">
        <v>1</v>
      </c>
      <c r="E25" s="191">
        <v>1</v>
      </c>
      <c r="F25" s="191">
        <v>1</v>
      </c>
      <c r="G25" s="191">
        <v>1</v>
      </c>
      <c r="H25" s="191">
        <v>1</v>
      </c>
      <c r="I25" s="191">
        <v>1</v>
      </c>
      <c r="J25" s="191">
        <v>1</v>
      </c>
      <c r="K25" s="371"/>
      <c r="L25" s="6">
        <f t="shared" si="7"/>
        <v>1</v>
      </c>
      <c r="M25" s="313">
        <f t="shared" si="4"/>
        <v>1</v>
      </c>
      <c r="N25" s="313">
        <f t="shared" si="4"/>
        <v>1</v>
      </c>
      <c r="O25" s="313">
        <f t="shared" si="4"/>
        <v>1</v>
      </c>
      <c r="P25" s="313">
        <f t="shared" si="4"/>
        <v>1</v>
      </c>
      <c r="Q25" s="313">
        <f t="shared" si="4"/>
        <v>1</v>
      </c>
      <c r="R25" s="8">
        <f t="shared" si="5"/>
        <v>1</v>
      </c>
      <c r="S25" s="6">
        <f t="shared" si="6"/>
        <v>1</v>
      </c>
      <c r="T25" s="6">
        <f t="shared" si="6"/>
        <v>1</v>
      </c>
      <c r="U25" s="6">
        <f t="shared" si="6"/>
        <v>1</v>
      </c>
      <c r="V25" s="6">
        <f t="shared" si="6"/>
        <v>1</v>
      </c>
      <c r="W25" s="6">
        <f t="shared" si="6"/>
        <v>1</v>
      </c>
      <c r="X25" s="6">
        <f t="shared" si="6"/>
        <v>1</v>
      </c>
    </row>
    <row r="26" spans="1:24">
      <c r="A26" s="192">
        <v>25</v>
      </c>
      <c r="B26" s="193">
        <v>1</v>
      </c>
      <c r="C26" s="193">
        <v>1</v>
      </c>
      <c r="D26" s="193">
        <v>1</v>
      </c>
      <c r="E26" s="193">
        <v>1</v>
      </c>
      <c r="F26" s="193">
        <v>1</v>
      </c>
      <c r="G26" s="193">
        <v>1</v>
      </c>
      <c r="H26" s="193">
        <v>1</v>
      </c>
      <c r="I26" s="193">
        <v>1</v>
      </c>
      <c r="J26" s="193">
        <v>1</v>
      </c>
      <c r="K26" s="370"/>
      <c r="L26" s="6">
        <f t="shared" si="7"/>
        <v>1</v>
      </c>
      <c r="M26" s="313">
        <f t="shared" si="4"/>
        <v>1</v>
      </c>
      <c r="N26" s="313">
        <f t="shared" si="4"/>
        <v>1</v>
      </c>
      <c r="O26" s="313">
        <f t="shared" si="4"/>
        <v>1</v>
      </c>
      <c r="P26" s="313">
        <f t="shared" si="4"/>
        <v>1</v>
      </c>
      <c r="Q26" s="313">
        <f t="shared" si="4"/>
        <v>1</v>
      </c>
      <c r="R26" s="8">
        <f t="shared" si="5"/>
        <v>1</v>
      </c>
      <c r="S26" s="6">
        <f t="shared" si="6"/>
        <v>1</v>
      </c>
      <c r="T26" s="6">
        <f t="shared" si="6"/>
        <v>1</v>
      </c>
      <c r="U26" s="6">
        <f t="shared" si="6"/>
        <v>1</v>
      </c>
      <c r="V26" s="6">
        <f t="shared" si="6"/>
        <v>1</v>
      </c>
      <c r="W26" s="6">
        <f t="shared" si="6"/>
        <v>1</v>
      </c>
      <c r="X26" s="6">
        <f t="shared" si="6"/>
        <v>1</v>
      </c>
    </row>
    <row r="27" spans="1:24">
      <c r="A27" s="187">
        <v>26</v>
      </c>
      <c r="B27" s="191">
        <v>1</v>
      </c>
      <c r="C27" s="191">
        <v>1</v>
      </c>
      <c r="D27" s="191">
        <v>1</v>
      </c>
      <c r="E27" s="191">
        <v>1</v>
      </c>
      <c r="F27" s="191">
        <v>1</v>
      </c>
      <c r="G27" s="191">
        <v>1</v>
      </c>
      <c r="H27" s="191">
        <v>1</v>
      </c>
      <c r="I27" s="191">
        <v>1</v>
      </c>
      <c r="J27" s="191">
        <v>1</v>
      </c>
      <c r="K27" s="371"/>
      <c r="L27" s="6">
        <f t="shared" si="7"/>
        <v>1</v>
      </c>
      <c r="M27" s="313">
        <f t="shared" si="4"/>
        <v>1</v>
      </c>
      <c r="N27" s="313">
        <f t="shared" si="4"/>
        <v>1</v>
      </c>
      <c r="O27" s="313">
        <f t="shared" si="4"/>
        <v>1</v>
      </c>
      <c r="P27" s="313">
        <f t="shared" si="4"/>
        <v>1</v>
      </c>
      <c r="Q27" s="313">
        <f t="shared" si="4"/>
        <v>1</v>
      </c>
      <c r="R27" s="8">
        <f t="shared" si="5"/>
        <v>1</v>
      </c>
      <c r="S27" s="6">
        <f t="shared" si="6"/>
        <v>1</v>
      </c>
      <c r="T27" s="6">
        <f t="shared" si="6"/>
        <v>1</v>
      </c>
      <c r="U27" s="6">
        <f t="shared" si="6"/>
        <v>1</v>
      </c>
      <c r="V27" s="6">
        <f t="shared" si="6"/>
        <v>1</v>
      </c>
      <c r="W27" s="6">
        <f t="shared" si="6"/>
        <v>1</v>
      </c>
      <c r="X27" s="6">
        <f t="shared" si="6"/>
        <v>1</v>
      </c>
    </row>
    <row r="28" spans="1:24">
      <c r="A28" s="187">
        <v>27</v>
      </c>
      <c r="B28" s="191">
        <v>1</v>
      </c>
      <c r="C28" s="191">
        <v>1</v>
      </c>
      <c r="D28" s="191">
        <v>1</v>
      </c>
      <c r="E28" s="191">
        <v>1</v>
      </c>
      <c r="F28" s="191">
        <v>1</v>
      </c>
      <c r="G28" s="191">
        <v>1</v>
      </c>
      <c r="H28" s="191">
        <v>1</v>
      </c>
      <c r="I28" s="191">
        <v>1</v>
      </c>
      <c r="J28" s="191">
        <v>1</v>
      </c>
      <c r="K28" s="371"/>
      <c r="L28" s="6">
        <f t="shared" si="7"/>
        <v>1</v>
      </c>
      <c r="M28" s="313">
        <f t="shared" si="4"/>
        <v>1</v>
      </c>
      <c r="N28" s="313">
        <f t="shared" si="4"/>
        <v>1</v>
      </c>
      <c r="O28" s="313">
        <f t="shared" si="4"/>
        <v>1</v>
      </c>
      <c r="P28" s="313">
        <f t="shared" si="4"/>
        <v>1</v>
      </c>
      <c r="Q28" s="313">
        <f t="shared" si="4"/>
        <v>1</v>
      </c>
      <c r="R28" s="8">
        <f t="shared" si="5"/>
        <v>1</v>
      </c>
      <c r="S28" s="6">
        <f t="shared" si="6"/>
        <v>1</v>
      </c>
      <c r="T28" s="6">
        <f t="shared" si="6"/>
        <v>1</v>
      </c>
      <c r="U28" s="6">
        <f t="shared" si="6"/>
        <v>1</v>
      </c>
      <c r="V28" s="6">
        <f t="shared" si="6"/>
        <v>1</v>
      </c>
      <c r="W28" s="6">
        <f t="shared" si="6"/>
        <v>1</v>
      </c>
      <c r="X28" s="6">
        <f t="shared" si="6"/>
        <v>1</v>
      </c>
    </row>
    <row r="29" spans="1:24">
      <c r="A29" s="187">
        <v>28</v>
      </c>
      <c r="B29" s="191">
        <v>1</v>
      </c>
      <c r="C29" s="191">
        <v>1</v>
      </c>
      <c r="D29" s="191">
        <v>1</v>
      </c>
      <c r="E29" s="191">
        <v>1</v>
      </c>
      <c r="F29" s="191">
        <v>1</v>
      </c>
      <c r="G29" s="191">
        <v>1</v>
      </c>
      <c r="H29" s="191">
        <v>1</v>
      </c>
      <c r="I29" s="191">
        <v>1</v>
      </c>
      <c r="J29" s="191">
        <v>1</v>
      </c>
      <c r="K29" s="371"/>
      <c r="L29" s="6">
        <f t="shared" si="7"/>
        <v>1</v>
      </c>
      <c r="M29" s="313">
        <f t="shared" si="4"/>
        <v>1</v>
      </c>
      <c r="N29" s="313">
        <f t="shared" si="4"/>
        <v>1</v>
      </c>
      <c r="O29" s="313">
        <f t="shared" si="4"/>
        <v>1</v>
      </c>
      <c r="P29" s="313">
        <f t="shared" si="4"/>
        <v>1</v>
      </c>
      <c r="Q29" s="313">
        <f t="shared" si="4"/>
        <v>1</v>
      </c>
      <c r="R29" s="8">
        <f t="shared" si="5"/>
        <v>1</v>
      </c>
      <c r="S29" s="6">
        <f t="shared" si="6"/>
        <v>1</v>
      </c>
      <c r="T29" s="6">
        <f t="shared" si="6"/>
        <v>1</v>
      </c>
      <c r="U29" s="6">
        <f t="shared" si="6"/>
        <v>1</v>
      </c>
      <c r="V29" s="6">
        <f t="shared" si="6"/>
        <v>1</v>
      </c>
      <c r="W29" s="6">
        <f t="shared" si="6"/>
        <v>1</v>
      </c>
      <c r="X29" s="6">
        <f t="shared" si="6"/>
        <v>1</v>
      </c>
    </row>
    <row r="30" spans="1:24">
      <c r="A30" s="187">
        <v>29</v>
      </c>
      <c r="B30" s="191">
        <v>1</v>
      </c>
      <c r="C30" s="191">
        <v>1</v>
      </c>
      <c r="D30" s="191">
        <v>1</v>
      </c>
      <c r="E30" s="191">
        <v>1</v>
      </c>
      <c r="F30" s="191">
        <v>1</v>
      </c>
      <c r="G30" s="191">
        <v>1</v>
      </c>
      <c r="H30" s="191">
        <v>1</v>
      </c>
      <c r="I30" s="191">
        <v>1</v>
      </c>
      <c r="J30" s="191">
        <v>1</v>
      </c>
      <c r="K30" s="371"/>
      <c r="L30" s="6">
        <f t="shared" si="7"/>
        <v>1</v>
      </c>
      <c r="M30" s="313">
        <f t="shared" si="4"/>
        <v>1</v>
      </c>
      <c r="N30" s="313">
        <f t="shared" si="4"/>
        <v>1</v>
      </c>
      <c r="O30" s="313">
        <f t="shared" si="4"/>
        <v>1</v>
      </c>
      <c r="P30" s="313">
        <f t="shared" si="4"/>
        <v>1</v>
      </c>
      <c r="Q30" s="313">
        <f t="shared" si="4"/>
        <v>1</v>
      </c>
      <c r="R30" s="8">
        <f t="shared" si="5"/>
        <v>1</v>
      </c>
      <c r="S30" s="6">
        <f t="shared" si="6"/>
        <v>0.99997500000000006</v>
      </c>
      <c r="T30" s="6">
        <f t="shared" si="6"/>
        <v>0.99995000000000001</v>
      </c>
      <c r="U30" s="6">
        <f t="shared" si="6"/>
        <v>0.99992499999999995</v>
      </c>
      <c r="V30" s="6">
        <f t="shared" si="6"/>
        <v>0.99990000000000001</v>
      </c>
      <c r="W30" s="6">
        <f t="shared" si="6"/>
        <v>0.99987500000000007</v>
      </c>
      <c r="X30" s="6">
        <f t="shared" si="6"/>
        <v>0.99985000000000002</v>
      </c>
    </row>
    <row r="31" spans="1:24">
      <c r="A31" s="192">
        <v>30</v>
      </c>
      <c r="B31" s="193">
        <v>0.99970000000000003</v>
      </c>
      <c r="C31" s="193">
        <v>0.99970000000000003</v>
      </c>
      <c r="D31" s="193">
        <v>0.99970000000000003</v>
      </c>
      <c r="E31" s="193">
        <v>0.99970000000000003</v>
      </c>
      <c r="F31" s="193">
        <v>0.99970000000000003</v>
      </c>
      <c r="G31" s="193">
        <v>0.99970000000000003</v>
      </c>
      <c r="H31" s="193">
        <v>0.99970000000000003</v>
      </c>
      <c r="I31" s="193">
        <v>0.99970000000000003</v>
      </c>
      <c r="J31" s="193">
        <v>0.99970000000000003</v>
      </c>
      <c r="K31" s="370"/>
      <c r="L31" s="6">
        <f t="shared" si="7"/>
        <v>0.99985000000000002</v>
      </c>
      <c r="M31" s="313">
        <f t="shared" si="4"/>
        <v>0.99982499999999996</v>
      </c>
      <c r="N31" s="313">
        <f t="shared" si="4"/>
        <v>0.99980000000000002</v>
      </c>
      <c r="O31" s="313">
        <f t="shared" si="4"/>
        <v>0.99977500000000008</v>
      </c>
      <c r="P31" s="313">
        <f t="shared" si="4"/>
        <v>0.99975000000000003</v>
      </c>
      <c r="Q31" s="313">
        <f t="shared" si="4"/>
        <v>0.99972499999999997</v>
      </c>
      <c r="R31" s="8">
        <f t="shared" si="5"/>
        <v>0.99970000000000003</v>
      </c>
      <c r="S31" s="6">
        <f t="shared" si="6"/>
        <v>0.99963333333333337</v>
      </c>
      <c r="T31" s="6">
        <f t="shared" si="6"/>
        <v>0.99956666666666671</v>
      </c>
      <c r="U31" s="6">
        <f t="shared" si="6"/>
        <v>0.99950000000000006</v>
      </c>
      <c r="V31" s="6">
        <f t="shared" si="6"/>
        <v>0.9994333333333334</v>
      </c>
      <c r="W31" s="6">
        <f t="shared" si="6"/>
        <v>0.99936666666666674</v>
      </c>
      <c r="X31" s="6">
        <f t="shared" si="6"/>
        <v>0.99930000000000008</v>
      </c>
    </row>
    <row r="32" spans="1:24">
      <c r="A32" s="187">
        <v>31</v>
      </c>
      <c r="B32" s="191">
        <v>0.99890000000000001</v>
      </c>
      <c r="C32" s="191">
        <v>0.99890000000000001</v>
      </c>
      <c r="D32" s="191">
        <v>0.99890000000000001</v>
      </c>
      <c r="E32" s="191">
        <v>0.99890000000000001</v>
      </c>
      <c r="F32" s="191">
        <v>0.99890000000000001</v>
      </c>
      <c r="G32" s="191">
        <v>0.99890000000000001</v>
      </c>
      <c r="H32" s="191">
        <v>0.99890000000000001</v>
      </c>
      <c r="I32" s="191">
        <v>0.99890000000000001</v>
      </c>
      <c r="J32" s="191">
        <v>0.99890000000000001</v>
      </c>
      <c r="K32" s="371"/>
      <c r="L32" s="6">
        <f t="shared" si="7"/>
        <v>0.99930000000000008</v>
      </c>
      <c r="M32" s="313">
        <f t="shared" si="4"/>
        <v>0.99923333333333331</v>
      </c>
      <c r="N32" s="313">
        <f t="shared" si="4"/>
        <v>0.99916666666666665</v>
      </c>
      <c r="O32" s="313">
        <f t="shared" si="4"/>
        <v>0.99909999999999999</v>
      </c>
      <c r="P32" s="313">
        <f t="shared" si="4"/>
        <v>0.99903333333333333</v>
      </c>
      <c r="Q32" s="313">
        <f t="shared" si="4"/>
        <v>0.99896666666666667</v>
      </c>
      <c r="R32" s="8">
        <f t="shared" si="5"/>
        <v>0.99890000000000001</v>
      </c>
      <c r="S32" s="6">
        <f t="shared" si="6"/>
        <v>0.99879166666666663</v>
      </c>
      <c r="T32" s="6">
        <f t="shared" si="6"/>
        <v>0.99868333333333337</v>
      </c>
      <c r="U32" s="6">
        <f t="shared" si="6"/>
        <v>0.99857499999999999</v>
      </c>
      <c r="V32" s="6">
        <f t="shared" si="6"/>
        <v>0.99846666666666672</v>
      </c>
      <c r="W32" s="6">
        <f t="shared" si="6"/>
        <v>0.99835833333333335</v>
      </c>
      <c r="X32" s="6">
        <f t="shared" si="6"/>
        <v>0.99825000000000008</v>
      </c>
    </row>
    <row r="33" spans="1:24">
      <c r="A33" s="187">
        <v>32</v>
      </c>
      <c r="B33" s="191">
        <v>0.99760000000000004</v>
      </c>
      <c r="C33" s="191">
        <v>0.99760000000000004</v>
      </c>
      <c r="D33" s="191">
        <v>0.99760000000000004</v>
      </c>
      <c r="E33" s="191">
        <v>0.99760000000000004</v>
      </c>
      <c r="F33" s="191">
        <v>0.99760000000000004</v>
      </c>
      <c r="G33" s="191">
        <v>0.99760000000000004</v>
      </c>
      <c r="H33" s="191">
        <v>0.99760000000000004</v>
      </c>
      <c r="I33" s="191">
        <v>0.99760000000000004</v>
      </c>
      <c r="J33" s="191">
        <v>0.99760000000000004</v>
      </c>
      <c r="K33" s="371"/>
      <c r="L33" s="6">
        <f t="shared" si="7"/>
        <v>0.99825000000000008</v>
      </c>
      <c r="M33" s="313">
        <f t="shared" si="4"/>
        <v>0.9981416666666667</v>
      </c>
      <c r="N33" s="313">
        <f t="shared" si="4"/>
        <v>0.99803333333333333</v>
      </c>
      <c r="O33" s="313">
        <f t="shared" si="4"/>
        <v>0.99792500000000006</v>
      </c>
      <c r="P33" s="313">
        <f t="shared" si="4"/>
        <v>0.99781666666666669</v>
      </c>
      <c r="Q33" s="313">
        <f t="shared" si="4"/>
        <v>0.99770833333333342</v>
      </c>
      <c r="R33" s="8">
        <f t="shared" si="5"/>
        <v>0.99760000000000004</v>
      </c>
      <c r="S33" s="6">
        <f t="shared" si="6"/>
        <v>0.99744166666666667</v>
      </c>
      <c r="T33" s="6">
        <f t="shared" si="6"/>
        <v>0.99728333333333341</v>
      </c>
      <c r="U33" s="6">
        <f t="shared" si="6"/>
        <v>0.99712500000000004</v>
      </c>
      <c r="V33" s="6">
        <f t="shared" si="6"/>
        <v>0.99696666666666667</v>
      </c>
      <c r="W33" s="6">
        <f t="shared" si="6"/>
        <v>0.99680833333333341</v>
      </c>
      <c r="X33" s="6">
        <f t="shared" si="6"/>
        <v>0.99665000000000004</v>
      </c>
    </row>
    <row r="34" spans="1:24">
      <c r="A34" s="187">
        <v>33</v>
      </c>
      <c r="B34" s="191">
        <v>0.99570000000000003</v>
      </c>
      <c r="C34" s="191">
        <v>0.99570000000000003</v>
      </c>
      <c r="D34" s="191">
        <v>0.99570000000000003</v>
      </c>
      <c r="E34" s="191">
        <v>0.99570000000000003</v>
      </c>
      <c r="F34" s="191">
        <v>0.99570000000000003</v>
      </c>
      <c r="G34" s="191">
        <v>0.99570000000000003</v>
      </c>
      <c r="H34" s="191">
        <v>0.99570000000000003</v>
      </c>
      <c r="I34" s="191">
        <v>0.99570000000000003</v>
      </c>
      <c r="J34" s="191">
        <v>0.99570000000000003</v>
      </c>
      <c r="K34" s="371"/>
      <c r="L34" s="6">
        <f t="shared" si="7"/>
        <v>0.99665000000000004</v>
      </c>
      <c r="M34" s="313">
        <f t="shared" si="4"/>
        <v>0.99649166666666666</v>
      </c>
      <c r="N34" s="313">
        <f t="shared" si="4"/>
        <v>0.9963333333333334</v>
      </c>
      <c r="O34" s="313">
        <f t="shared" si="4"/>
        <v>0.99617500000000003</v>
      </c>
      <c r="P34" s="313">
        <f t="shared" si="4"/>
        <v>0.99601666666666666</v>
      </c>
      <c r="Q34" s="313">
        <f t="shared" si="4"/>
        <v>0.9958583333333334</v>
      </c>
      <c r="R34" s="8">
        <f t="shared" si="5"/>
        <v>0.99570000000000003</v>
      </c>
      <c r="S34" s="6">
        <f t="shared" si="6"/>
        <v>0.99550833333333333</v>
      </c>
      <c r="T34" s="6">
        <f t="shared" si="6"/>
        <v>0.99531666666666663</v>
      </c>
      <c r="U34" s="6">
        <f t="shared" si="6"/>
        <v>0.99512500000000004</v>
      </c>
      <c r="V34" s="6">
        <f t="shared" si="6"/>
        <v>0.99493333333333334</v>
      </c>
      <c r="W34" s="6">
        <f t="shared" si="6"/>
        <v>0.99474166666666664</v>
      </c>
      <c r="X34" s="6">
        <f t="shared" si="6"/>
        <v>0.99455000000000005</v>
      </c>
    </row>
    <row r="35" spans="1:24">
      <c r="A35" s="187">
        <v>34</v>
      </c>
      <c r="B35" s="191">
        <v>0.99339999999999995</v>
      </c>
      <c r="C35" s="191">
        <v>0.99339999999999995</v>
      </c>
      <c r="D35" s="191">
        <v>0.99339999999999995</v>
      </c>
      <c r="E35" s="191">
        <v>0.99339999999999995</v>
      </c>
      <c r="F35" s="191">
        <v>0.99339999999999995</v>
      </c>
      <c r="G35" s="191">
        <v>0.99339999999999995</v>
      </c>
      <c r="H35" s="191">
        <v>0.99339999999999995</v>
      </c>
      <c r="I35" s="191">
        <v>0.99339999999999995</v>
      </c>
      <c r="J35" s="191">
        <v>0.99339999999999995</v>
      </c>
      <c r="K35" s="371"/>
      <c r="L35" s="6">
        <f t="shared" si="7"/>
        <v>0.99455000000000005</v>
      </c>
      <c r="M35" s="313">
        <f t="shared" si="4"/>
        <v>0.99435833333333334</v>
      </c>
      <c r="N35" s="313">
        <f t="shared" si="4"/>
        <v>0.99416666666666664</v>
      </c>
      <c r="O35" s="313">
        <f t="shared" si="4"/>
        <v>0.99397499999999994</v>
      </c>
      <c r="P35" s="313">
        <f t="shared" si="4"/>
        <v>0.99378333333333324</v>
      </c>
      <c r="Q35" s="313">
        <f t="shared" si="4"/>
        <v>0.99359166666666665</v>
      </c>
      <c r="R35" s="8">
        <f t="shared" si="5"/>
        <v>0.99339999999999995</v>
      </c>
      <c r="S35" s="6">
        <f t="shared" si="6"/>
        <v>0.99314999999999998</v>
      </c>
      <c r="T35" s="6">
        <f t="shared" si="6"/>
        <v>0.99289999999999989</v>
      </c>
      <c r="U35" s="6">
        <f t="shared" si="6"/>
        <v>0.99264999999999992</v>
      </c>
      <c r="V35" s="6">
        <f t="shared" si="6"/>
        <v>0.99239999999999995</v>
      </c>
      <c r="W35" s="6">
        <f t="shared" si="6"/>
        <v>0.99214999999999998</v>
      </c>
      <c r="X35" s="6">
        <f t="shared" si="6"/>
        <v>0.9919</v>
      </c>
    </row>
    <row r="36" spans="1:24">
      <c r="A36" s="192">
        <v>35</v>
      </c>
      <c r="B36" s="193">
        <v>0.99039999999999995</v>
      </c>
      <c r="C36" s="193">
        <v>0.99039999999999995</v>
      </c>
      <c r="D36" s="193">
        <v>0.99039999999999995</v>
      </c>
      <c r="E36" s="193">
        <v>0.99039999999999995</v>
      </c>
      <c r="F36" s="193">
        <v>0.99039999999999995</v>
      </c>
      <c r="G36" s="193">
        <v>0.99039999999999995</v>
      </c>
      <c r="H36" s="193">
        <v>0.99039999999999995</v>
      </c>
      <c r="I36" s="193">
        <v>0.99039999999999995</v>
      </c>
      <c r="J36" s="193">
        <v>0.99039999999999995</v>
      </c>
      <c r="K36" s="370"/>
      <c r="L36" s="6">
        <f t="shared" si="7"/>
        <v>0.9919</v>
      </c>
      <c r="M36" s="313">
        <f t="shared" si="4"/>
        <v>0.99164999999999992</v>
      </c>
      <c r="N36" s="313">
        <f t="shared" si="4"/>
        <v>0.99139999999999995</v>
      </c>
      <c r="O36" s="313">
        <f t="shared" si="4"/>
        <v>0.99114999999999998</v>
      </c>
      <c r="P36" s="313">
        <f t="shared" si="4"/>
        <v>0.99089999999999989</v>
      </c>
      <c r="Q36" s="313">
        <f t="shared" si="4"/>
        <v>0.99064999999999992</v>
      </c>
      <c r="R36" s="8">
        <f t="shared" si="5"/>
        <v>0.99039999999999995</v>
      </c>
      <c r="S36" s="6">
        <f t="shared" si="6"/>
        <v>0.99011666666666664</v>
      </c>
      <c r="T36" s="6">
        <f t="shared" si="6"/>
        <v>0.98983333333333334</v>
      </c>
      <c r="U36" s="6">
        <f t="shared" si="6"/>
        <v>0.98954999999999993</v>
      </c>
      <c r="V36" s="6">
        <f t="shared" si="6"/>
        <v>0.98926666666666663</v>
      </c>
      <c r="W36" s="6">
        <f t="shared" si="6"/>
        <v>0.98898333333333333</v>
      </c>
      <c r="X36" s="6">
        <f t="shared" si="6"/>
        <v>0.98869999999999991</v>
      </c>
    </row>
    <row r="37" spans="1:24">
      <c r="A37" s="187">
        <v>36</v>
      </c>
      <c r="B37" s="191">
        <v>0.98699999999999999</v>
      </c>
      <c r="C37" s="191">
        <v>0.98699999999999999</v>
      </c>
      <c r="D37" s="191">
        <v>0.98699999999999999</v>
      </c>
      <c r="E37" s="191">
        <v>0.98699999999999999</v>
      </c>
      <c r="F37" s="191">
        <v>0.98699999999999999</v>
      </c>
      <c r="G37" s="191">
        <v>0.98699999999999999</v>
      </c>
      <c r="H37" s="191">
        <v>0.98699999999999999</v>
      </c>
      <c r="I37" s="191">
        <v>0.98699999999999999</v>
      </c>
      <c r="J37" s="191">
        <v>0.98699999999999999</v>
      </c>
      <c r="K37" s="371"/>
      <c r="L37" s="6">
        <f t="shared" si="7"/>
        <v>0.98869999999999991</v>
      </c>
      <c r="M37" s="313">
        <f t="shared" si="4"/>
        <v>0.98841666666666661</v>
      </c>
      <c r="N37" s="313">
        <f t="shared" si="4"/>
        <v>0.98813333333333331</v>
      </c>
      <c r="O37" s="313">
        <f t="shared" si="4"/>
        <v>0.98785000000000001</v>
      </c>
      <c r="P37" s="313">
        <f t="shared" si="4"/>
        <v>0.9875666666666667</v>
      </c>
      <c r="Q37" s="313">
        <f t="shared" si="4"/>
        <v>0.98728333333333329</v>
      </c>
      <c r="R37" s="8">
        <f t="shared" si="5"/>
        <v>0.98699999999999999</v>
      </c>
      <c r="S37" s="6">
        <f t="shared" si="6"/>
        <v>0.98666666666666669</v>
      </c>
      <c r="T37" s="6">
        <f t="shared" si="6"/>
        <v>0.98633333333333328</v>
      </c>
      <c r="U37" s="6">
        <f t="shared" si="6"/>
        <v>0.98599999999999999</v>
      </c>
      <c r="V37" s="6">
        <f t="shared" si="6"/>
        <v>0.98566666666666669</v>
      </c>
      <c r="W37" s="6">
        <f t="shared" si="6"/>
        <v>0.98533333333333328</v>
      </c>
      <c r="X37" s="6">
        <f t="shared" si="6"/>
        <v>0.98499999999999999</v>
      </c>
    </row>
    <row r="38" spans="1:24">
      <c r="A38" s="187">
        <v>37</v>
      </c>
      <c r="B38" s="191">
        <v>0.98299999999999998</v>
      </c>
      <c r="C38" s="191">
        <v>0.98299999999999998</v>
      </c>
      <c r="D38" s="191">
        <v>0.98299999999999998</v>
      </c>
      <c r="E38" s="191">
        <v>0.98299999999999998</v>
      </c>
      <c r="F38" s="191">
        <v>0.98299999999999998</v>
      </c>
      <c r="G38" s="191">
        <v>0.98299999999999998</v>
      </c>
      <c r="H38" s="191">
        <v>0.98299999999999998</v>
      </c>
      <c r="I38" s="191">
        <v>0.98299999999999998</v>
      </c>
      <c r="J38" s="191">
        <v>0.98299999999999998</v>
      </c>
      <c r="K38" s="371"/>
      <c r="L38" s="6">
        <f t="shared" si="7"/>
        <v>0.98499999999999999</v>
      </c>
      <c r="M38" s="313">
        <f t="shared" si="4"/>
        <v>0.98466666666666669</v>
      </c>
      <c r="N38" s="313">
        <f t="shared" si="4"/>
        <v>0.98433333333333328</v>
      </c>
      <c r="O38" s="313">
        <f t="shared" si="4"/>
        <v>0.98399999999999999</v>
      </c>
      <c r="P38" s="313">
        <f t="shared" si="4"/>
        <v>0.98366666666666669</v>
      </c>
      <c r="Q38" s="313">
        <f t="shared" si="4"/>
        <v>0.98333333333333328</v>
      </c>
      <c r="R38" s="8">
        <f t="shared" si="5"/>
        <v>0.98299999999999998</v>
      </c>
      <c r="S38" s="6">
        <f t="shared" si="6"/>
        <v>0.98262499999999997</v>
      </c>
      <c r="T38" s="6">
        <f t="shared" si="6"/>
        <v>0.98224999999999996</v>
      </c>
      <c r="U38" s="6">
        <f t="shared" si="6"/>
        <v>0.98187500000000005</v>
      </c>
      <c r="V38" s="6">
        <f t="shared" si="6"/>
        <v>0.98150000000000004</v>
      </c>
      <c r="W38" s="6">
        <f t="shared" si="6"/>
        <v>0.98112500000000002</v>
      </c>
      <c r="X38" s="6">
        <f t="shared" si="6"/>
        <v>0.98075000000000001</v>
      </c>
    </row>
    <row r="39" spans="1:24">
      <c r="A39" s="187">
        <v>38</v>
      </c>
      <c r="B39" s="191">
        <v>0.97850000000000004</v>
      </c>
      <c r="C39" s="191">
        <v>0.97850000000000004</v>
      </c>
      <c r="D39" s="191">
        <v>0.97850000000000004</v>
      </c>
      <c r="E39" s="191">
        <v>0.97850000000000004</v>
      </c>
      <c r="F39" s="191">
        <v>0.97850000000000004</v>
      </c>
      <c r="G39" s="191">
        <v>0.97850000000000004</v>
      </c>
      <c r="H39" s="191">
        <v>0.97850000000000004</v>
      </c>
      <c r="I39" s="191">
        <v>0.97850000000000004</v>
      </c>
      <c r="J39" s="191">
        <v>0.97850000000000004</v>
      </c>
      <c r="K39" s="371"/>
      <c r="L39" s="6">
        <f t="shared" si="7"/>
        <v>0.98075000000000001</v>
      </c>
      <c r="M39" s="313">
        <f t="shared" si="4"/>
        <v>0.980375</v>
      </c>
      <c r="N39" s="313">
        <f t="shared" si="4"/>
        <v>0.98</v>
      </c>
      <c r="O39" s="313">
        <f t="shared" si="4"/>
        <v>0.97962499999999997</v>
      </c>
      <c r="P39" s="313">
        <f t="shared" si="4"/>
        <v>0.97925000000000006</v>
      </c>
      <c r="Q39" s="313">
        <f t="shared" si="4"/>
        <v>0.97887500000000005</v>
      </c>
      <c r="R39" s="8">
        <f t="shared" si="5"/>
        <v>0.97850000000000004</v>
      </c>
      <c r="S39" s="6">
        <f t="shared" si="6"/>
        <v>0.97807500000000003</v>
      </c>
      <c r="T39" s="6">
        <f t="shared" si="6"/>
        <v>0.97765000000000002</v>
      </c>
      <c r="U39" s="6">
        <f t="shared" si="6"/>
        <v>0.97722500000000001</v>
      </c>
      <c r="V39" s="6">
        <f t="shared" si="6"/>
        <v>0.9768</v>
      </c>
      <c r="W39" s="6">
        <f t="shared" si="6"/>
        <v>0.97637499999999999</v>
      </c>
      <c r="X39" s="6">
        <f t="shared" si="6"/>
        <v>0.9759500000000001</v>
      </c>
    </row>
    <row r="40" spans="1:24">
      <c r="A40" s="187">
        <v>39</v>
      </c>
      <c r="B40" s="191">
        <v>0.97340000000000004</v>
      </c>
      <c r="C40" s="191">
        <v>0.97340000000000004</v>
      </c>
      <c r="D40" s="191">
        <v>0.97340000000000004</v>
      </c>
      <c r="E40" s="191">
        <v>0.97340000000000004</v>
      </c>
      <c r="F40" s="191">
        <v>0.97340000000000004</v>
      </c>
      <c r="G40" s="191">
        <v>0.97340000000000004</v>
      </c>
      <c r="H40" s="191">
        <v>0.97340000000000004</v>
      </c>
      <c r="I40" s="191">
        <v>0.97340000000000004</v>
      </c>
      <c r="J40" s="191">
        <v>0.97340000000000004</v>
      </c>
      <c r="K40" s="371"/>
      <c r="L40" s="6">
        <f t="shared" si="7"/>
        <v>0.9759500000000001</v>
      </c>
      <c r="M40" s="313">
        <f t="shared" si="4"/>
        <v>0.97552500000000009</v>
      </c>
      <c r="N40" s="313">
        <f t="shared" si="4"/>
        <v>0.97510000000000008</v>
      </c>
      <c r="O40" s="313">
        <f t="shared" si="4"/>
        <v>0.97467500000000007</v>
      </c>
      <c r="P40" s="313">
        <f t="shared" si="4"/>
        <v>0.97425000000000006</v>
      </c>
      <c r="Q40" s="313">
        <f t="shared" si="4"/>
        <v>0.97382500000000005</v>
      </c>
      <c r="R40" s="8">
        <f t="shared" si="5"/>
        <v>0.97340000000000004</v>
      </c>
      <c r="S40" s="6">
        <f t="shared" si="6"/>
        <v>0.97293333333333343</v>
      </c>
      <c r="T40" s="6">
        <f t="shared" si="6"/>
        <v>0.9724666666666667</v>
      </c>
      <c r="U40" s="6">
        <f t="shared" si="6"/>
        <v>0.97199999999999998</v>
      </c>
      <c r="V40" s="6">
        <f t="shared" si="6"/>
        <v>0.97153333333333336</v>
      </c>
      <c r="W40" s="6">
        <f t="shared" si="6"/>
        <v>0.97106666666666674</v>
      </c>
      <c r="X40" s="6">
        <f t="shared" si="6"/>
        <v>0.97060000000000002</v>
      </c>
    </row>
    <row r="41" spans="1:24">
      <c r="A41" s="192">
        <v>40</v>
      </c>
      <c r="B41" s="193">
        <v>0.96779999999999999</v>
      </c>
      <c r="C41" s="193">
        <v>0.96779999999999999</v>
      </c>
      <c r="D41" s="193">
        <v>0.96779999999999999</v>
      </c>
      <c r="E41" s="193">
        <v>0.96779999999999999</v>
      </c>
      <c r="F41" s="193">
        <v>0.96779999999999999</v>
      </c>
      <c r="G41" s="193">
        <v>0.96779999999999999</v>
      </c>
      <c r="H41" s="193">
        <v>0.96779999999999999</v>
      </c>
      <c r="I41" s="193">
        <v>0.96779999999999999</v>
      </c>
      <c r="J41" s="193">
        <v>0.96779999999999999</v>
      </c>
      <c r="K41" s="370"/>
      <c r="L41" s="6">
        <f t="shared" si="7"/>
        <v>0.97060000000000002</v>
      </c>
      <c r="M41" s="313">
        <f t="shared" si="4"/>
        <v>0.97013333333333329</v>
      </c>
      <c r="N41" s="313">
        <f t="shared" si="4"/>
        <v>0.96966666666666668</v>
      </c>
      <c r="O41" s="313">
        <f t="shared" si="4"/>
        <v>0.96920000000000006</v>
      </c>
      <c r="P41" s="313">
        <f t="shared" si="4"/>
        <v>0.96873333333333334</v>
      </c>
      <c r="Q41" s="313">
        <f t="shared" si="4"/>
        <v>0.96826666666666661</v>
      </c>
      <c r="R41" s="8">
        <f t="shared" si="5"/>
        <v>0.96779999999999999</v>
      </c>
      <c r="S41" s="6">
        <f t="shared" si="6"/>
        <v>0.96729166666666666</v>
      </c>
      <c r="T41" s="6">
        <f t="shared" si="6"/>
        <v>0.96678333333333333</v>
      </c>
      <c r="U41" s="6">
        <f t="shared" si="6"/>
        <v>0.966275</v>
      </c>
      <c r="V41" s="6">
        <f t="shared" si="6"/>
        <v>0.96576666666666666</v>
      </c>
      <c r="W41" s="6">
        <f t="shared" si="6"/>
        <v>0.96525833333333333</v>
      </c>
      <c r="X41" s="6">
        <f t="shared" si="6"/>
        <v>0.96475</v>
      </c>
    </row>
    <row r="42" spans="1:24">
      <c r="A42" s="187">
        <v>41</v>
      </c>
      <c r="B42" s="191">
        <v>0.9617</v>
      </c>
      <c r="C42" s="191">
        <v>0.9617</v>
      </c>
      <c r="D42" s="191">
        <v>0.9617</v>
      </c>
      <c r="E42" s="191">
        <v>0.9617</v>
      </c>
      <c r="F42" s="191">
        <v>0.9617</v>
      </c>
      <c r="G42" s="191">
        <v>0.9617</v>
      </c>
      <c r="H42" s="191">
        <v>0.9617</v>
      </c>
      <c r="I42" s="191">
        <v>0.9617</v>
      </c>
      <c r="J42" s="191">
        <v>0.9617</v>
      </c>
      <c r="K42" s="371"/>
      <c r="L42" s="6">
        <f t="shared" si="7"/>
        <v>0.96475</v>
      </c>
      <c r="M42" s="313">
        <f t="shared" si="4"/>
        <v>0.96424166666666666</v>
      </c>
      <c r="N42" s="313">
        <f t="shared" si="4"/>
        <v>0.96373333333333333</v>
      </c>
      <c r="O42" s="313">
        <f t="shared" si="4"/>
        <v>0.963225</v>
      </c>
      <c r="P42" s="313">
        <f t="shared" si="4"/>
        <v>0.96271666666666667</v>
      </c>
      <c r="Q42" s="313">
        <f t="shared" si="4"/>
        <v>0.96220833333333333</v>
      </c>
      <c r="R42" s="8">
        <f t="shared" si="5"/>
        <v>0.9617</v>
      </c>
      <c r="S42" s="6">
        <f t="shared" si="6"/>
        <v>0.96114999999999995</v>
      </c>
      <c r="T42" s="6">
        <f t="shared" si="6"/>
        <v>0.96060000000000001</v>
      </c>
      <c r="U42" s="6">
        <f t="shared" si="6"/>
        <v>0.96004999999999996</v>
      </c>
      <c r="V42" s="6">
        <f t="shared" si="6"/>
        <v>0.95950000000000002</v>
      </c>
      <c r="W42" s="6">
        <f t="shared" si="6"/>
        <v>0.95894999999999997</v>
      </c>
      <c r="X42" s="6">
        <f t="shared" si="6"/>
        <v>0.95839999999999992</v>
      </c>
    </row>
    <row r="43" spans="1:24">
      <c r="A43" s="187">
        <v>42</v>
      </c>
      <c r="B43" s="191">
        <v>0.95509999999999995</v>
      </c>
      <c r="C43" s="191">
        <v>0.95509999999999995</v>
      </c>
      <c r="D43" s="191">
        <v>0.95509999999999995</v>
      </c>
      <c r="E43" s="191">
        <v>0.95509999999999995</v>
      </c>
      <c r="F43" s="191">
        <v>0.95509999999999995</v>
      </c>
      <c r="G43" s="191">
        <v>0.95509999999999995</v>
      </c>
      <c r="H43" s="191">
        <v>0.95509999999999995</v>
      </c>
      <c r="I43" s="191">
        <v>0.95509999999999995</v>
      </c>
      <c r="J43" s="191">
        <v>0.95509999999999995</v>
      </c>
      <c r="K43" s="371"/>
      <c r="L43" s="6">
        <f t="shared" si="7"/>
        <v>0.95839999999999992</v>
      </c>
      <c r="M43" s="313">
        <f t="shared" si="4"/>
        <v>0.95784999999999998</v>
      </c>
      <c r="N43" s="313">
        <f t="shared" si="4"/>
        <v>0.95729999999999993</v>
      </c>
      <c r="O43" s="313">
        <f t="shared" si="4"/>
        <v>0.95674999999999999</v>
      </c>
      <c r="P43" s="313">
        <f t="shared" si="4"/>
        <v>0.95619999999999994</v>
      </c>
      <c r="Q43" s="313">
        <f t="shared" si="4"/>
        <v>0.95565</v>
      </c>
      <c r="R43" s="8">
        <f t="shared" si="5"/>
        <v>0.95509999999999995</v>
      </c>
      <c r="S43" s="6">
        <f t="shared" si="6"/>
        <v>0.9544999999999999</v>
      </c>
      <c r="T43" s="6">
        <f t="shared" si="6"/>
        <v>0.95389999999999997</v>
      </c>
      <c r="U43" s="6">
        <f t="shared" si="6"/>
        <v>0.95329999999999993</v>
      </c>
      <c r="V43" s="6">
        <f t="shared" si="6"/>
        <v>0.95269999999999999</v>
      </c>
      <c r="W43" s="6">
        <f t="shared" si="6"/>
        <v>0.95209999999999995</v>
      </c>
      <c r="X43" s="6">
        <f t="shared" si="6"/>
        <v>0.95150000000000001</v>
      </c>
    </row>
    <row r="44" spans="1:24">
      <c r="A44" s="187">
        <v>43</v>
      </c>
      <c r="B44" s="191">
        <v>0.94789999999999996</v>
      </c>
      <c r="C44" s="191">
        <v>0.94789999999999996</v>
      </c>
      <c r="D44" s="191">
        <v>0.94789999999999996</v>
      </c>
      <c r="E44" s="191">
        <v>0.94789999999999996</v>
      </c>
      <c r="F44" s="191">
        <v>0.94789999999999996</v>
      </c>
      <c r="G44" s="191">
        <v>0.94789999999999996</v>
      </c>
      <c r="H44" s="191">
        <v>0.94789999999999996</v>
      </c>
      <c r="I44" s="191">
        <v>0.94789999999999996</v>
      </c>
      <c r="J44" s="191">
        <v>0.94789999999999996</v>
      </c>
      <c r="K44" s="371"/>
      <c r="L44" s="6">
        <f t="shared" si="7"/>
        <v>0.95150000000000001</v>
      </c>
      <c r="M44" s="313">
        <f t="shared" si="4"/>
        <v>0.95089999999999997</v>
      </c>
      <c r="N44" s="313">
        <f t="shared" si="4"/>
        <v>0.95029999999999992</v>
      </c>
      <c r="O44" s="313">
        <f t="shared" si="4"/>
        <v>0.94969999999999999</v>
      </c>
      <c r="P44" s="313">
        <f t="shared" si="4"/>
        <v>0.94909999999999994</v>
      </c>
      <c r="Q44" s="313">
        <f t="shared" si="4"/>
        <v>0.94850000000000001</v>
      </c>
      <c r="R44" s="8">
        <f t="shared" si="5"/>
        <v>0.94789999999999996</v>
      </c>
      <c r="S44" s="6">
        <f t="shared" si="6"/>
        <v>0.94725833333333331</v>
      </c>
      <c r="T44" s="6">
        <f t="shared" si="6"/>
        <v>0.94661666666666666</v>
      </c>
      <c r="U44" s="6">
        <f t="shared" si="6"/>
        <v>0.94597500000000001</v>
      </c>
      <c r="V44" s="6">
        <f t="shared" si="6"/>
        <v>0.94533333333333336</v>
      </c>
      <c r="W44" s="6">
        <f t="shared" si="6"/>
        <v>0.94469166666666671</v>
      </c>
      <c r="X44" s="6">
        <f t="shared" si="6"/>
        <v>0.94405000000000006</v>
      </c>
    </row>
    <row r="45" spans="1:24">
      <c r="A45" s="187">
        <v>44</v>
      </c>
      <c r="B45" s="191">
        <v>0.94020000000000004</v>
      </c>
      <c r="C45" s="191">
        <v>0.94020000000000004</v>
      </c>
      <c r="D45" s="191">
        <v>0.94020000000000004</v>
      </c>
      <c r="E45" s="191">
        <v>0.94020000000000004</v>
      </c>
      <c r="F45" s="191">
        <v>0.94020000000000004</v>
      </c>
      <c r="G45" s="191">
        <v>0.94020000000000004</v>
      </c>
      <c r="H45" s="191">
        <v>0.94020000000000004</v>
      </c>
      <c r="I45" s="191">
        <v>0.94020000000000004</v>
      </c>
      <c r="J45" s="191">
        <v>0.94020000000000004</v>
      </c>
      <c r="K45" s="371"/>
      <c r="L45" s="6">
        <f t="shared" si="7"/>
        <v>0.94405000000000006</v>
      </c>
      <c r="M45" s="313">
        <f t="shared" si="4"/>
        <v>0.94340833333333329</v>
      </c>
      <c r="N45" s="313">
        <f t="shared" si="4"/>
        <v>0.94276666666666664</v>
      </c>
      <c r="O45" s="313">
        <f t="shared" si="4"/>
        <v>0.94212499999999999</v>
      </c>
      <c r="P45" s="313">
        <f t="shared" si="4"/>
        <v>0.94148333333333334</v>
      </c>
      <c r="Q45" s="313">
        <f t="shared" si="4"/>
        <v>0.94084166666666669</v>
      </c>
      <c r="R45" s="8">
        <f t="shared" si="5"/>
        <v>0.94020000000000004</v>
      </c>
      <c r="S45" s="6">
        <f t="shared" si="6"/>
        <v>0.93950833333333339</v>
      </c>
      <c r="T45" s="6">
        <f t="shared" si="6"/>
        <v>0.93881666666666663</v>
      </c>
      <c r="U45" s="6">
        <f t="shared" si="6"/>
        <v>0.93812499999999999</v>
      </c>
      <c r="V45" s="6">
        <f t="shared" si="6"/>
        <v>0.93743333333333334</v>
      </c>
      <c r="W45" s="6">
        <f t="shared" si="6"/>
        <v>0.93674166666666669</v>
      </c>
      <c r="X45" s="6">
        <f t="shared" si="6"/>
        <v>0.93605000000000005</v>
      </c>
    </row>
    <row r="46" spans="1:24">
      <c r="A46" s="192">
        <v>45</v>
      </c>
      <c r="B46" s="193">
        <v>0.93189999999999995</v>
      </c>
      <c r="C46" s="193">
        <v>0.93189999999999995</v>
      </c>
      <c r="D46" s="193">
        <v>0.93189999999999995</v>
      </c>
      <c r="E46" s="193">
        <v>0.93189999999999995</v>
      </c>
      <c r="F46" s="193">
        <v>0.93189999999999995</v>
      </c>
      <c r="G46" s="193">
        <v>0.93189999999999995</v>
      </c>
      <c r="H46" s="193">
        <v>0.93189999999999995</v>
      </c>
      <c r="I46" s="193">
        <v>0.93189999999999995</v>
      </c>
      <c r="J46" s="193">
        <v>0.93189999999999995</v>
      </c>
      <c r="K46" s="370"/>
      <c r="L46" s="6">
        <f t="shared" si="7"/>
        <v>0.93605000000000005</v>
      </c>
      <c r="M46" s="313">
        <f t="shared" si="4"/>
        <v>0.93535833333333329</v>
      </c>
      <c r="N46" s="313">
        <f t="shared" si="4"/>
        <v>0.93466666666666665</v>
      </c>
      <c r="O46" s="313">
        <f t="shared" si="4"/>
        <v>0.933975</v>
      </c>
      <c r="P46" s="313">
        <f t="shared" si="4"/>
        <v>0.93328333333333324</v>
      </c>
      <c r="Q46" s="313">
        <f t="shared" si="4"/>
        <v>0.9325916666666666</v>
      </c>
      <c r="R46" s="8">
        <f t="shared" si="5"/>
        <v>0.93189999999999995</v>
      </c>
      <c r="S46" s="6">
        <f t="shared" si="6"/>
        <v>0.93117499999999997</v>
      </c>
      <c r="T46" s="6">
        <f t="shared" si="6"/>
        <v>0.93045</v>
      </c>
      <c r="U46" s="6">
        <f t="shared" si="6"/>
        <v>0.92972499999999991</v>
      </c>
      <c r="V46" s="6">
        <f t="shared" si="6"/>
        <v>0.92899999999999994</v>
      </c>
      <c r="W46" s="6">
        <f t="shared" si="6"/>
        <v>0.92827499999999996</v>
      </c>
      <c r="X46" s="6">
        <f t="shared" si="6"/>
        <v>0.92754999999999999</v>
      </c>
    </row>
    <row r="47" spans="1:24">
      <c r="A47" s="187">
        <v>46</v>
      </c>
      <c r="B47" s="191">
        <v>0.92320000000000002</v>
      </c>
      <c r="C47" s="191">
        <v>0.92320000000000002</v>
      </c>
      <c r="D47" s="191">
        <v>0.92320000000000002</v>
      </c>
      <c r="E47" s="191">
        <v>0.92320000000000002</v>
      </c>
      <c r="F47" s="191">
        <v>0.92320000000000002</v>
      </c>
      <c r="G47" s="191">
        <v>0.92320000000000002</v>
      </c>
      <c r="H47" s="191">
        <v>0.92320000000000002</v>
      </c>
      <c r="I47" s="191">
        <v>0.92320000000000002</v>
      </c>
      <c r="J47" s="191">
        <v>0.92320000000000002</v>
      </c>
      <c r="K47" s="371"/>
      <c r="L47" s="6">
        <f t="shared" si="7"/>
        <v>0.92754999999999999</v>
      </c>
      <c r="M47" s="313">
        <f t="shared" si="4"/>
        <v>0.92682500000000001</v>
      </c>
      <c r="N47" s="313">
        <f t="shared" si="4"/>
        <v>0.92610000000000003</v>
      </c>
      <c r="O47" s="313">
        <f t="shared" si="4"/>
        <v>0.92537500000000006</v>
      </c>
      <c r="P47" s="313">
        <f t="shared" si="4"/>
        <v>0.92464999999999997</v>
      </c>
      <c r="Q47" s="313">
        <f t="shared" si="4"/>
        <v>0.923925</v>
      </c>
      <c r="R47" s="8">
        <f t="shared" si="5"/>
        <v>0.92320000000000002</v>
      </c>
      <c r="S47" s="6">
        <f t="shared" si="6"/>
        <v>0.92242500000000005</v>
      </c>
      <c r="T47" s="6">
        <f t="shared" si="6"/>
        <v>0.92165000000000008</v>
      </c>
      <c r="U47" s="6">
        <f t="shared" si="6"/>
        <v>0.920875</v>
      </c>
      <c r="V47" s="6">
        <f t="shared" si="6"/>
        <v>0.92010000000000003</v>
      </c>
      <c r="W47" s="6">
        <f t="shared" si="6"/>
        <v>0.91932500000000006</v>
      </c>
      <c r="X47" s="6">
        <f t="shared" si="6"/>
        <v>0.91854999999999998</v>
      </c>
    </row>
    <row r="48" spans="1:24">
      <c r="A48" s="187">
        <v>47</v>
      </c>
      <c r="B48" s="191">
        <v>0.91390000000000005</v>
      </c>
      <c r="C48" s="191">
        <v>0.91390000000000005</v>
      </c>
      <c r="D48" s="191">
        <v>0.91390000000000005</v>
      </c>
      <c r="E48" s="191">
        <v>0.91390000000000005</v>
      </c>
      <c r="F48" s="191">
        <v>0.91390000000000005</v>
      </c>
      <c r="G48" s="191">
        <v>0.91390000000000005</v>
      </c>
      <c r="H48" s="191">
        <v>0.91390000000000005</v>
      </c>
      <c r="I48" s="191">
        <v>0.91390000000000005</v>
      </c>
      <c r="J48" s="191">
        <v>0.91390000000000005</v>
      </c>
      <c r="K48" s="371"/>
      <c r="L48" s="6">
        <f t="shared" si="7"/>
        <v>0.91854999999999998</v>
      </c>
      <c r="M48" s="313">
        <f t="shared" si="4"/>
        <v>0.91777500000000001</v>
      </c>
      <c r="N48" s="313">
        <f t="shared" si="4"/>
        <v>0.91700000000000004</v>
      </c>
      <c r="O48" s="313">
        <f t="shared" si="4"/>
        <v>0.91622500000000007</v>
      </c>
      <c r="P48" s="313">
        <f t="shared" si="4"/>
        <v>0.9154500000000001</v>
      </c>
      <c r="Q48" s="313">
        <f t="shared" si="4"/>
        <v>0.91467500000000002</v>
      </c>
      <c r="R48" s="8">
        <f t="shared" si="5"/>
        <v>0.91390000000000005</v>
      </c>
      <c r="S48" s="6">
        <f t="shared" si="6"/>
        <v>0.91307500000000008</v>
      </c>
      <c r="T48" s="6">
        <f t="shared" si="6"/>
        <v>0.91225000000000001</v>
      </c>
      <c r="U48" s="6">
        <f t="shared" si="6"/>
        <v>0.91142500000000004</v>
      </c>
      <c r="V48" s="6">
        <f t="shared" si="6"/>
        <v>0.91060000000000008</v>
      </c>
      <c r="W48" s="6">
        <f t="shared" si="6"/>
        <v>0.909775</v>
      </c>
      <c r="X48" s="6">
        <f t="shared" si="6"/>
        <v>0.90895000000000004</v>
      </c>
    </row>
    <row r="49" spans="1:24">
      <c r="A49" s="187">
        <v>48</v>
      </c>
      <c r="B49" s="191">
        <v>0.90400000000000003</v>
      </c>
      <c r="C49" s="191">
        <v>0.90400000000000003</v>
      </c>
      <c r="D49" s="191">
        <v>0.90400000000000003</v>
      </c>
      <c r="E49" s="191">
        <v>0.90400000000000003</v>
      </c>
      <c r="F49" s="191">
        <v>0.90400000000000003</v>
      </c>
      <c r="G49" s="191">
        <v>0.90400000000000003</v>
      </c>
      <c r="H49" s="191">
        <v>0.90400000000000003</v>
      </c>
      <c r="I49" s="191">
        <v>0.90400000000000003</v>
      </c>
      <c r="J49" s="191">
        <v>0.90400000000000003</v>
      </c>
      <c r="K49" s="371"/>
      <c r="L49" s="6">
        <f t="shared" si="7"/>
        <v>0.90895000000000004</v>
      </c>
      <c r="M49" s="313">
        <f t="shared" si="4"/>
        <v>0.90812500000000007</v>
      </c>
      <c r="N49" s="313">
        <f t="shared" si="4"/>
        <v>0.9073</v>
      </c>
      <c r="O49" s="313">
        <f t="shared" si="4"/>
        <v>0.90647500000000003</v>
      </c>
      <c r="P49" s="313">
        <f t="shared" si="4"/>
        <v>0.90565000000000007</v>
      </c>
      <c r="Q49" s="313">
        <f t="shared" si="4"/>
        <v>0.90482499999999999</v>
      </c>
      <c r="R49" s="8">
        <f t="shared" si="5"/>
        <v>0.90400000000000003</v>
      </c>
      <c r="S49" s="6">
        <f t="shared" si="6"/>
        <v>0.90314166666666673</v>
      </c>
      <c r="T49" s="6">
        <f t="shared" si="6"/>
        <v>0.90228333333333333</v>
      </c>
      <c r="U49" s="6">
        <f t="shared" si="6"/>
        <v>0.90142500000000003</v>
      </c>
      <c r="V49" s="6">
        <f t="shared" si="6"/>
        <v>0.90056666666666674</v>
      </c>
      <c r="W49" s="6">
        <f t="shared" si="6"/>
        <v>0.89970833333333333</v>
      </c>
      <c r="X49" s="6">
        <f t="shared" si="6"/>
        <v>0.89885000000000004</v>
      </c>
    </row>
    <row r="50" spans="1:24">
      <c r="A50" s="187">
        <v>49</v>
      </c>
      <c r="B50" s="191">
        <v>0.89370000000000005</v>
      </c>
      <c r="C50" s="191">
        <v>0.89370000000000005</v>
      </c>
      <c r="D50" s="191">
        <v>0.89370000000000005</v>
      </c>
      <c r="E50" s="191">
        <v>0.89370000000000005</v>
      </c>
      <c r="F50" s="191">
        <v>0.89370000000000005</v>
      </c>
      <c r="G50" s="191">
        <v>0.89370000000000005</v>
      </c>
      <c r="H50" s="191">
        <v>0.89370000000000005</v>
      </c>
      <c r="I50" s="191">
        <v>0.89370000000000005</v>
      </c>
      <c r="J50" s="191">
        <v>0.89370000000000005</v>
      </c>
      <c r="K50" s="371"/>
      <c r="L50" s="6">
        <f t="shared" si="7"/>
        <v>0.89885000000000004</v>
      </c>
      <c r="M50" s="313">
        <f t="shared" si="4"/>
        <v>0.89799166666666674</v>
      </c>
      <c r="N50" s="313">
        <f t="shared" si="4"/>
        <v>0.89713333333333334</v>
      </c>
      <c r="O50" s="313">
        <f t="shared" si="4"/>
        <v>0.89627500000000004</v>
      </c>
      <c r="P50" s="313">
        <f t="shared" si="4"/>
        <v>0.89541666666666675</v>
      </c>
      <c r="Q50" s="313">
        <f t="shared" si="4"/>
        <v>0.89455833333333334</v>
      </c>
      <c r="R50" s="8">
        <f t="shared" si="5"/>
        <v>0.89370000000000005</v>
      </c>
      <c r="S50" s="6">
        <f t="shared" si="6"/>
        <v>0.89279166666666676</v>
      </c>
      <c r="T50" s="6">
        <f t="shared" si="6"/>
        <v>0.89188333333333336</v>
      </c>
      <c r="U50" s="6">
        <f t="shared" si="6"/>
        <v>0.89097500000000007</v>
      </c>
      <c r="V50" s="6">
        <f t="shared" si="6"/>
        <v>0.89006666666666667</v>
      </c>
      <c r="W50" s="6">
        <f t="shared" si="6"/>
        <v>0.88915833333333338</v>
      </c>
      <c r="X50" s="6">
        <f t="shared" si="6"/>
        <v>0.88824999999999998</v>
      </c>
    </row>
    <row r="51" spans="1:24">
      <c r="A51" s="192">
        <v>50</v>
      </c>
      <c r="B51" s="193">
        <v>0.88280000000000003</v>
      </c>
      <c r="C51" s="193">
        <v>0.88280000000000003</v>
      </c>
      <c r="D51" s="193">
        <v>0.88280000000000003</v>
      </c>
      <c r="E51" s="193">
        <v>0.88280000000000003</v>
      </c>
      <c r="F51" s="193">
        <v>0.88280000000000003</v>
      </c>
      <c r="G51" s="193">
        <v>0.88280000000000003</v>
      </c>
      <c r="H51" s="193">
        <v>0.88280000000000003</v>
      </c>
      <c r="I51" s="193">
        <v>0.88280000000000003</v>
      </c>
      <c r="J51" s="193">
        <v>0.88280000000000003</v>
      </c>
      <c r="K51" s="370"/>
      <c r="L51" s="6">
        <f t="shared" si="7"/>
        <v>0.88824999999999998</v>
      </c>
      <c r="M51" s="313">
        <f t="shared" si="4"/>
        <v>0.8873416666666667</v>
      </c>
      <c r="N51" s="313">
        <f t="shared" si="4"/>
        <v>0.88643333333333341</v>
      </c>
      <c r="O51" s="313">
        <f t="shared" si="4"/>
        <v>0.88552500000000001</v>
      </c>
      <c r="P51" s="313">
        <f t="shared" si="4"/>
        <v>0.88461666666666672</v>
      </c>
      <c r="Q51" s="313">
        <f t="shared" si="4"/>
        <v>0.88370833333333332</v>
      </c>
      <c r="R51" s="8">
        <f t="shared" si="5"/>
        <v>0.88280000000000003</v>
      </c>
      <c r="S51" s="6">
        <f t="shared" si="6"/>
        <v>0.88189166666666674</v>
      </c>
      <c r="T51" s="6">
        <f t="shared" si="6"/>
        <v>0.88098333333333334</v>
      </c>
      <c r="U51" s="6">
        <f t="shared" si="6"/>
        <v>0.88007500000000005</v>
      </c>
      <c r="V51" s="6">
        <f t="shared" si="6"/>
        <v>0.87916666666666665</v>
      </c>
      <c r="W51" s="6">
        <f t="shared" si="6"/>
        <v>0.87825833333333336</v>
      </c>
      <c r="X51" s="6">
        <f t="shared" si="6"/>
        <v>0.87735000000000007</v>
      </c>
    </row>
    <row r="52" spans="1:24">
      <c r="A52" s="187">
        <v>51</v>
      </c>
      <c r="B52" s="191">
        <v>0.87190000000000001</v>
      </c>
      <c r="C52" s="191">
        <v>0.87190000000000001</v>
      </c>
      <c r="D52" s="191">
        <v>0.87190000000000001</v>
      </c>
      <c r="E52" s="191">
        <v>0.87190000000000001</v>
      </c>
      <c r="F52" s="191">
        <v>0.87190000000000001</v>
      </c>
      <c r="G52" s="191">
        <v>0.87190000000000001</v>
      </c>
      <c r="H52" s="191">
        <v>0.87190000000000001</v>
      </c>
      <c r="I52" s="191">
        <v>0.87190000000000001</v>
      </c>
      <c r="J52" s="191">
        <v>0.87190000000000001</v>
      </c>
      <c r="K52" s="371"/>
      <c r="L52" s="6">
        <f t="shared" si="7"/>
        <v>0.87735000000000007</v>
      </c>
      <c r="M52" s="313">
        <f t="shared" si="4"/>
        <v>0.87644166666666667</v>
      </c>
      <c r="N52" s="313">
        <f t="shared" si="4"/>
        <v>0.87553333333333339</v>
      </c>
      <c r="O52" s="313">
        <f t="shared" si="4"/>
        <v>0.87462499999999999</v>
      </c>
      <c r="P52" s="313">
        <f t="shared" si="4"/>
        <v>0.8737166666666667</v>
      </c>
      <c r="Q52" s="313">
        <f t="shared" si="4"/>
        <v>0.8728083333333333</v>
      </c>
      <c r="R52" s="8">
        <f t="shared" si="5"/>
        <v>0.87190000000000001</v>
      </c>
      <c r="S52" s="6">
        <f t="shared" si="6"/>
        <v>0.87099166666666672</v>
      </c>
      <c r="T52" s="6">
        <f t="shared" si="6"/>
        <v>0.87008333333333332</v>
      </c>
      <c r="U52" s="6">
        <f t="shared" si="6"/>
        <v>0.86917500000000003</v>
      </c>
      <c r="V52" s="6">
        <f t="shared" si="6"/>
        <v>0.86826666666666663</v>
      </c>
      <c r="W52" s="6">
        <f t="shared" si="6"/>
        <v>0.86735833333333334</v>
      </c>
      <c r="X52" s="6">
        <f t="shared" si="6"/>
        <v>0.86644999999999994</v>
      </c>
    </row>
    <row r="53" spans="1:24">
      <c r="A53" s="187">
        <v>52</v>
      </c>
      <c r="B53" s="191">
        <v>0.86099999999999999</v>
      </c>
      <c r="C53" s="191">
        <v>0.86099999999999999</v>
      </c>
      <c r="D53" s="191">
        <v>0.86099999999999999</v>
      </c>
      <c r="E53" s="191">
        <v>0.86099999999999999</v>
      </c>
      <c r="F53" s="191">
        <v>0.86099999999999999</v>
      </c>
      <c r="G53" s="191">
        <v>0.86099999999999999</v>
      </c>
      <c r="H53" s="191">
        <v>0.86099999999999999</v>
      </c>
      <c r="I53" s="191">
        <v>0.86099999999999999</v>
      </c>
      <c r="J53" s="191">
        <v>0.86099999999999999</v>
      </c>
      <c r="K53" s="371"/>
      <c r="L53" s="6">
        <f t="shared" si="7"/>
        <v>0.86644999999999994</v>
      </c>
      <c r="M53" s="313">
        <f t="shared" si="4"/>
        <v>0.86554166666666665</v>
      </c>
      <c r="N53" s="313">
        <f t="shared" si="4"/>
        <v>0.86463333333333336</v>
      </c>
      <c r="O53" s="313">
        <f t="shared" si="4"/>
        <v>0.86372499999999997</v>
      </c>
      <c r="P53" s="313">
        <f t="shared" si="4"/>
        <v>0.86281666666666668</v>
      </c>
      <c r="Q53" s="313">
        <f t="shared" si="4"/>
        <v>0.86190833333333328</v>
      </c>
      <c r="R53" s="8">
        <f t="shared" si="5"/>
        <v>0.86099999999999999</v>
      </c>
      <c r="S53" s="6">
        <f t="shared" si="6"/>
        <v>0.8600916666666667</v>
      </c>
      <c r="T53" s="6">
        <f t="shared" si="6"/>
        <v>0.8591833333333333</v>
      </c>
      <c r="U53" s="6">
        <f t="shared" si="6"/>
        <v>0.85827500000000001</v>
      </c>
      <c r="V53" s="6">
        <f t="shared" si="6"/>
        <v>0.85736666666666661</v>
      </c>
      <c r="W53" s="6">
        <f t="shared" si="6"/>
        <v>0.85645833333333332</v>
      </c>
      <c r="X53" s="6">
        <f t="shared" si="6"/>
        <v>0.85555000000000003</v>
      </c>
    </row>
    <row r="54" spans="1:24">
      <c r="A54" s="187">
        <v>53</v>
      </c>
      <c r="B54" s="191">
        <v>0.85009999999999997</v>
      </c>
      <c r="C54" s="191">
        <v>0.85009999999999997</v>
      </c>
      <c r="D54" s="191">
        <v>0.85009999999999997</v>
      </c>
      <c r="E54" s="191">
        <v>0.85009999999999997</v>
      </c>
      <c r="F54" s="191">
        <v>0.85009999999999997</v>
      </c>
      <c r="G54" s="191">
        <v>0.85009999999999997</v>
      </c>
      <c r="H54" s="191">
        <v>0.85009999999999997</v>
      </c>
      <c r="I54" s="191">
        <v>0.85009999999999997</v>
      </c>
      <c r="J54" s="191">
        <v>0.85009999999999997</v>
      </c>
      <c r="K54" s="371"/>
      <c r="L54" s="6">
        <f t="shared" si="7"/>
        <v>0.85555000000000003</v>
      </c>
      <c r="M54" s="313">
        <f t="shared" si="4"/>
        <v>0.85464166666666663</v>
      </c>
      <c r="N54" s="313">
        <f t="shared" si="4"/>
        <v>0.85373333333333334</v>
      </c>
      <c r="O54" s="313">
        <f t="shared" si="4"/>
        <v>0.85282499999999994</v>
      </c>
      <c r="P54" s="313">
        <f t="shared" si="4"/>
        <v>0.85191666666666666</v>
      </c>
      <c r="Q54" s="313">
        <f t="shared" si="4"/>
        <v>0.85100833333333326</v>
      </c>
      <c r="R54" s="8">
        <f t="shared" si="5"/>
        <v>0.85009999999999997</v>
      </c>
      <c r="S54" s="6">
        <f t="shared" si="6"/>
        <v>0.84919166666666668</v>
      </c>
      <c r="T54" s="6">
        <f t="shared" si="6"/>
        <v>0.84828333333333328</v>
      </c>
      <c r="U54" s="6">
        <f t="shared" si="6"/>
        <v>0.84737499999999999</v>
      </c>
      <c r="V54" s="6">
        <f t="shared" si="6"/>
        <v>0.84646666666666659</v>
      </c>
      <c r="W54" s="6">
        <f t="shared" si="6"/>
        <v>0.8455583333333333</v>
      </c>
      <c r="X54" s="6">
        <f t="shared" si="6"/>
        <v>0.8446499999999999</v>
      </c>
    </row>
    <row r="55" spans="1:24">
      <c r="A55" s="187">
        <v>54</v>
      </c>
      <c r="B55" s="191">
        <v>0.83919999999999995</v>
      </c>
      <c r="C55" s="191">
        <v>0.83919999999999995</v>
      </c>
      <c r="D55" s="191">
        <v>0.83919999999999995</v>
      </c>
      <c r="E55" s="191">
        <v>0.83919999999999995</v>
      </c>
      <c r="F55" s="191">
        <v>0.83919999999999995</v>
      </c>
      <c r="G55" s="191">
        <v>0.83919999999999995</v>
      </c>
      <c r="H55" s="191">
        <v>0.83919999999999995</v>
      </c>
      <c r="I55" s="191">
        <v>0.83919999999999995</v>
      </c>
      <c r="J55" s="191">
        <v>0.83919999999999995</v>
      </c>
      <c r="K55" s="371"/>
      <c r="L55" s="6">
        <f t="shared" si="7"/>
        <v>0.8446499999999999</v>
      </c>
      <c r="M55" s="313">
        <f t="shared" si="4"/>
        <v>0.84374166666666661</v>
      </c>
      <c r="N55" s="313">
        <f t="shared" si="4"/>
        <v>0.84283333333333332</v>
      </c>
      <c r="O55" s="313">
        <f t="shared" si="4"/>
        <v>0.84192499999999992</v>
      </c>
      <c r="P55" s="313">
        <f t="shared" si="4"/>
        <v>0.84101666666666663</v>
      </c>
      <c r="Q55" s="313">
        <f t="shared" si="4"/>
        <v>0.84010833333333323</v>
      </c>
      <c r="R55" s="8">
        <f t="shared" si="5"/>
        <v>0.83919999999999995</v>
      </c>
      <c r="S55" s="6">
        <f t="shared" si="6"/>
        <v>0.83829166666666666</v>
      </c>
      <c r="T55" s="6">
        <f t="shared" si="6"/>
        <v>0.83738333333333326</v>
      </c>
      <c r="U55" s="6">
        <f t="shared" si="6"/>
        <v>0.83647499999999997</v>
      </c>
      <c r="V55" s="6">
        <f t="shared" si="6"/>
        <v>0.83556666666666668</v>
      </c>
      <c r="W55" s="6">
        <f t="shared" si="6"/>
        <v>0.83465833333333328</v>
      </c>
      <c r="X55" s="6">
        <f t="shared" si="6"/>
        <v>0.83374999999999999</v>
      </c>
    </row>
    <row r="56" spans="1:24">
      <c r="A56" s="192">
        <v>55</v>
      </c>
      <c r="B56" s="193">
        <v>0.82830000000000004</v>
      </c>
      <c r="C56" s="193">
        <v>0.82830000000000004</v>
      </c>
      <c r="D56" s="193">
        <v>0.82830000000000004</v>
      </c>
      <c r="E56" s="193">
        <v>0.82830000000000004</v>
      </c>
      <c r="F56" s="193">
        <v>0.82830000000000004</v>
      </c>
      <c r="G56" s="193">
        <v>0.82830000000000004</v>
      </c>
      <c r="H56" s="193">
        <v>0.82830000000000004</v>
      </c>
      <c r="I56" s="193">
        <v>0.82830000000000004</v>
      </c>
      <c r="J56" s="193">
        <v>0.82830000000000004</v>
      </c>
      <c r="K56" s="370"/>
      <c r="L56" s="6">
        <f t="shared" si="7"/>
        <v>0.83374999999999999</v>
      </c>
      <c r="M56" s="313">
        <f t="shared" si="4"/>
        <v>0.8328416666666667</v>
      </c>
      <c r="N56" s="313">
        <f t="shared" si="4"/>
        <v>0.8319333333333333</v>
      </c>
      <c r="O56" s="313">
        <f t="shared" si="4"/>
        <v>0.83102500000000001</v>
      </c>
      <c r="P56" s="313">
        <f t="shared" si="4"/>
        <v>0.83011666666666672</v>
      </c>
      <c r="Q56" s="313">
        <f t="shared" si="4"/>
        <v>0.82920833333333333</v>
      </c>
      <c r="R56" s="8">
        <f t="shared" si="5"/>
        <v>0.82830000000000004</v>
      </c>
      <c r="S56" s="6">
        <f t="shared" si="6"/>
        <v>0.82739166666666675</v>
      </c>
      <c r="T56" s="6">
        <f t="shared" si="6"/>
        <v>0.82648333333333335</v>
      </c>
      <c r="U56" s="6">
        <f t="shared" si="6"/>
        <v>0.82557500000000006</v>
      </c>
      <c r="V56" s="6">
        <f t="shared" si="6"/>
        <v>0.82466666666666666</v>
      </c>
      <c r="W56" s="6">
        <f t="shared" si="6"/>
        <v>0.82375833333333337</v>
      </c>
      <c r="X56" s="6">
        <f t="shared" si="6"/>
        <v>0.82285000000000008</v>
      </c>
    </row>
    <row r="57" spans="1:24">
      <c r="A57" s="187">
        <v>56</v>
      </c>
      <c r="B57" s="191">
        <v>0.81740000000000002</v>
      </c>
      <c r="C57" s="191">
        <v>0.81740000000000002</v>
      </c>
      <c r="D57" s="191">
        <v>0.81740000000000002</v>
      </c>
      <c r="E57" s="191">
        <v>0.81740000000000002</v>
      </c>
      <c r="F57" s="191">
        <v>0.81740000000000002</v>
      </c>
      <c r="G57" s="191">
        <v>0.81740000000000002</v>
      </c>
      <c r="H57" s="191">
        <v>0.81740000000000002</v>
      </c>
      <c r="I57" s="191">
        <v>0.81740000000000002</v>
      </c>
      <c r="J57" s="191">
        <v>0.81740000000000002</v>
      </c>
      <c r="K57" s="371"/>
      <c r="L57" s="6">
        <f t="shared" si="7"/>
        <v>0.82285000000000008</v>
      </c>
      <c r="M57" s="313">
        <f t="shared" si="4"/>
        <v>0.82194166666666668</v>
      </c>
      <c r="N57" s="313">
        <f t="shared" si="4"/>
        <v>0.82103333333333339</v>
      </c>
      <c r="O57" s="313">
        <f t="shared" si="4"/>
        <v>0.82012499999999999</v>
      </c>
      <c r="P57" s="313">
        <f t="shared" si="4"/>
        <v>0.8192166666666667</v>
      </c>
      <c r="Q57" s="313">
        <f t="shared" si="4"/>
        <v>0.8183083333333333</v>
      </c>
      <c r="R57" s="8">
        <f t="shared" si="5"/>
        <v>0.81740000000000002</v>
      </c>
      <c r="S57" s="6">
        <f t="shared" si="6"/>
        <v>0.81649166666666673</v>
      </c>
      <c r="T57" s="6">
        <f t="shared" si="6"/>
        <v>0.81558333333333333</v>
      </c>
      <c r="U57" s="6">
        <f t="shared" si="6"/>
        <v>0.81467500000000004</v>
      </c>
      <c r="V57" s="6">
        <f t="shared" si="6"/>
        <v>0.81376666666666664</v>
      </c>
      <c r="W57" s="6">
        <f t="shared" si="6"/>
        <v>0.81285833333333335</v>
      </c>
      <c r="X57" s="6">
        <f t="shared" si="6"/>
        <v>0.81194999999999995</v>
      </c>
    </row>
    <row r="58" spans="1:24">
      <c r="A58" s="187">
        <v>57</v>
      </c>
      <c r="B58" s="191">
        <v>0.80649999999999999</v>
      </c>
      <c r="C58" s="191">
        <v>0.80649999999999999</v>
      </c>
      <c r="D58" s="191">
        <v>0.80649999999999999</v>
      </c>
      <c r="E58" s="191">
        <v>0.80649999999999999</v>
      </c>
      <c r="F58" s="191">
        <v>0.80649999999999999</v>
      </c>
      <c r="G58" s="191">
        <v>0.80649999999999999</v>
      </c>
      <c r="H58" s="191">
        <v>0.80649999999999999</v>
      </c>
      <c r="I58" s="191">
        <v>0.80649999999999999</v>
      </c>
      <c r="J58" s="191">
        <v>0.80649999999999999</v>
      </c>
      <c r="K58" s="371"/>
      <c r="L58" s="6">
        <f t="shared" si="7"/>
        <v>0.81194999999999995</v>
      </c>
      <c r="M58" s="313">
        <f t="shared" si="4"/>
        <v>0.81104166666666666</v>
      </c>
      <c r="N58" s="313">
        <f t="shared" si="4"/>
        <v>0.81013333333333337</v>
      </c>
      <c r="O58" s="313">
        <f t="shared" si="4"/>
        <v>0.80922499999999997</v>
      </c>
      <c r="P58" s="313">
        <f t="shared" si="4"/>
        <v>0.80831666666666668</v>
      </c>
      <c r="Q58" s="313">
        <f t="shared" si="4"/>
        <v>0.80740833333333328</v>
      </c>
      <c r="R58" s="8">
        <f t="shared" si="5"/>
        <v>0.80649999999999999</v>
      </c>
      <c r="S58" s="6">
        <f t="shared" si="6"/>
        <v>0.80559166666666671</v>
      </c>
      <c r="T58" s="6">
        <f t="shared" si="6"/>
        <v>0.80468333333333331</v>
      </c>
      <c r="U58" s="6">
        <f t="shared" si="6"/>
        <v>0.80377500000000002</v>
      </c>
      <c r="V58" s="6">
        <f t="shared" si="6"/>
        <v>0.80286666666666662</v>
      </c>
      <c r="W58" s="6">
        <f t="shared" si="6"/>
        <v>0.80195833333333333</v>
      </c>
      <c r="X58" s="6">
        <f t="shared" si="6"/>
        <v>0.80105000000000004</v>
      </c>
    </row>
    <row r="59" spans="1:24">
      <c r="A59" s="187">
        <v>58</v>
      </c>
      <c r="B59" s="191">
        <v>0.79559999999999997</v>
      </c>
      <c r="C59" s="191">
        <v>0.79559999999999997</v>
      </c>
      <c r="D59" s="191">
        <v>0.79559999999999997</v>
      </c>
      <c r="E59" s="191">
        <v>0.79559999999999997</v>
      </c>
      <c r="F59" s="191">
        <v>0.79559999999999997</v>
      </c>
      <c r="G59" s="191">
        <v>0.79559999999999997</v>
      </c>
      <c r="H59" s="191">
        <v>0.79559999999999997</v>
      </c>
      <c r="I59" s="191">
        <v>0.79559999999999997</v>
      </c>
      <c r="J59" s="191">
        <v>0.79559999999999997</v>
      </c>
      <c r="K59" s="371"/>
      <c r="L59" s="6">
        <f t="shared" si="7"/>
        <v>0.80105000000000004</v>
      </c>
      <c r="M59" s="313">
        <f t="shared" si="4"/>
        <v>0.80014166666666664</v>
      </c>
      <c r="N59" s="313">
        <f t="shared" si="4"/>
        <v>0.79923333333333335</v>
      </c>
      <c r="O59" s="313">
        <f t="shared" si="4"/>
        <v>0.79832499999999995</v>
      </c>
      <c r="P59" s="313">
        <f t="shared" si="4"/>
        <v>0.79741666666666666</v>
      </c>
      <c r="Q59" s="313">
        <f t="shared" si="4"/>
        <v>0.79650833333333326</v>
      </c>
      <c r="R59" s="8">
        <f t="shared" si="5"/>
        <v>0.79559999999999997</v>
      </c>
      <c r="S59" s="6">
        <f t="shared" si="6"/>
        <v>0.79469166666666669</v>
      </c>
      <c r="T59" s="6">
        <f t="shared" si="6"/>
        <v>0.79378333333333329</v>
      </c>
      <c r="U59" s="6">
        <f t="shared" si="6"/>
        <v>0.792875</v>
      </c>
      <c r="V59" s="6">
        <f t="shared" si="6"/>
        <v>0.7919666666666666</v>
      </c>
      <c r="W59" s="6">
        <f t="shared" si="6"/>
        <v>0.79105833333333331</v>
      </c>
      <c r="X59" s="6">
        <f t="shared" si="6"/>
        <v>0.79014999999999991</v>
      </c>
    </row>
    <row r="60" spans="1:24">
      <c r="A60" s="187">
        <v>59</v>
      </c>
      <c r="B60" s="191">
        <v>0.78469999999999995</v>
      </c>
      <c r="C60" s="191">
        <v>0.78469999999999995</v>
      </c>
      <c r="D60" s="191">
        <v>0.78469999999999995</v>
      </c>
      <c r="E60" s="191">
        <v>0.78469999999999995</v>
      </c>
      <c r="F60" s="191">
        <v>0.78469999999999995</v>
      </c>
      <c r="G60" s="191">
        <v>0.78469999999999995</v>
      </c>
      <c r="H60" s="191">
        <v>0.78469999999999995</v>
      </c>
      <c r="I60" s="191">
        <v>0.78469999999999995</v>
      </c>
      <c r="J60" s="191">
        <v>0.78469999999999995</v>
      </c>
      <c r="K60" s="371"/>
      <c r="L60" s="6">
        <f t="shared" si="7"/>
        <v>0.79014999999999991</v>
      </c>
      <c r="M60" s="313">
        <f t="shared" si="4"/>
        <v>0.78924166666666662</v>
      </c>
      <c r="N60" s="313">
        <f t="shared" si="4"/>
        <v>0.78833333333333333</v>
      </c>
      <c r="O60" s="313">
        <f t="shared" si="4"/>
        <v>0.78742499999999993</v>
      </c>
      <c r="P60" s="313">
        <f t="shared" si="4"/>
        <v>0.78651666666666664</v>
      </c>
      <c r="Q60" s="313">
        <f t="shared" si="4"/>
        <v>0.78560833333333324</v>
      </c>
      <c r="R60" s="8">
        <f t="shared" si="5"/>
        <v>0.78469999999999995</v>
      </c>
      <c r="S60" s="6">
        <f t="shared" si="6"/>
        <v>0.78379166666666666</v>
      </c>
      <c r="T60" s="6">
        <f t="shared" si="6"/>
        <v>0.78288333333333326</v>
      </c>
      <c r="U60" s="6">
        <f t="shared" si="6"/>
        <v>0.78197499999999998</v>
      </c>
      <c r="V60" s="6">
        <f t="shared" si="6"/>
        <v>0.78106666666666669</v>
      </c>
      <c r="W60" s="6">
        <f t="shared" si="6"/>
        <v>0.78015833333333329</v>
      </c>
      <c r="X60" s="6">
        <f t="shared" si="6"/>
        <v>0.77925</v>
      </c>
    </row>
    <row r="61" spans="1:24">
      <c r="A61" s="192">
        <v>60</v>
      </c>
      <c r="B61" s="193">
        <v>0.77380000000000004</v>
      </c>
      <c r="C61" s="193">
        <v>0.77380000000000004</v>
      </c>
      <c r="D61" s="193">
        <v>0.77380000000000004</v>
      </c>
      <c r="E61" s="193">
        <v>0.77380000000000004</v>
      </c>
      <c r="F61" s="193">
        <v>0.77380000000000004</v>
      </c>
      <c r="G61" s="193">
        <v>0.77380000000000004</v>
      </c>
      <c r="H61" s="193">
        <v>0.77380000000000004</v>
      </c>
      <c r="I61" s="193">
        <v>0.77380000000000004</v>
      </c>
      <c r="J61" s="193">
        <v>0.77380000000000004</v>
      </c>
      <c r="K61" s="370"/>
      <c r="L61" s="6">
        <f t="shared" si="7"/>
        <v>0.77925</v>
      </c>
      <c r="M61" s="313">
        <f t="shared" si="4"/>
        <v>0.77834166666666671</v>
      </c>
      <c r="N61" s="313">
        <f t="shared" si="4"/>
        <v>0.77743333333333331</v>
      </c>
      <c r="O61" s="313">
        <f t="shared" si="4"/>
        <v>0.77652500000000002</v>
      </c>
      <c r="P61" s="313">
        <f t="shared" si="4"/>
        <v>0.77561666666666673</v>
      </c>
      <c r="Q61" s="313">
        <f t="shared" si="4"/>
        <v>0.77470833333333333</v>
      </c>
      <c r="R61" s="8">
        <f t="shared" si="5"/>
        <v>0.77380000000000004</v>
      </c>
      <c r="S61" s="6">
        <f t="shared" si="6"/>
        <v>0.77289166666666675</v>
      </c>
      <c r="T61" s="6">
        <f t="shared" si="6"/>
        <v>0.77198333333333335</v>
      </c>
      <c r="U61" s="6">
        <f t="shared" si="6"/>
        <v>0.77107500000000007</v>
      </c>
      <c r="V61" s="6">
        <f t="shared" si="6"/>
        <v>0.77016666666666667</v>
      </c>
      <c r="W61" s="6">
        <f t="shared" si="6"/>
        <v>0.76925833333333338</v>
      </c>
      <c r="X61" s="6">
        <f t="shared" si="6"/>
        <v>0.76835000000000009</v>
      </c>
    </row>
    <row r="62" spans="1:24">
      <c r="A62" s="187">
        <v>61</v>
      </c>
      <c r="B62" s="191">
        <v>0.76290000000000002</v>
      </c>
      <c r="C62" s="191">
        <v>0.76290000000000002</v>
      </c>
      <c r="D62" s="191">
        <v>0.76290000000000002</v>
      </c>
      <c r="E62" s="191">
        <v>0.76290000000000002</v>
      </c>
      <c r="F62" s="191">
        <v>0.76290000000000002</v>
      </c>
      <c r="G62" s="191">
        <v>0.76290000000000002</v>
      </c>
      <c r="H62" s="191">
        <v>0.76290000000000002</v>
      </c>
      <c r="I62" s="191">
        <v>0.76290000000000002</v>
      </c>
      <c r="J62" s="191">
        <v>0.76290000000000002</v>
      </c>
      <c r="K62" s="371"/>
      <c r="L62" s="6">
        <f t="shared" si="7"/>
        <v>0.76835000000000009</v>
      </c>
      <c r="M62" s="313">
        <f t="shared" si="4"/>
        <v>0.76744166666666669</v>
      </c>
      <c r="N62" s="313">
        <f t="shared" si="4"/>
        <v>0.7665333333333334</v>
      </c>
      <c r="O62" s="313">
        <f t="shared" si="4"/>
        <v>0.765625</v>
      </c>
      <c r="P62" s="313">
        <f t="shared" si="4"/>
        <v>0.76471666666666671</v>
      </c>
      <c r="Q62" s="313">
        <f t="shared" si="4"/>
        <v>0.76380833333333331</v>
      </c>
      <c r="R62" s="8">
        <f t="shared" si="5"/>
        <v>0.76290000000000002</v>
      </c>
      <c r="S62" s="6">
        <f t="shared" si="6"/>
        <v>0.76199166666666673</v>
      </c>
      <c r="T62" s="6">
        <f t="shared" ref="T62:X100" si="8">+$C62+($C63-$C62)/12*(T$4-6)</f>
        <v>0.76108333333333333</v>
      </c>
      <c r="U62" s="6">
        <f t="shared" si="8"/>
        <v>0.76017500000000005</v>
      </c>
      <c r="V62" s="6">
        <f t="shared" si="8"/>
        <v>0.75926666666666665</v>
      </c>
      <c r="W62" s="6">
        <f t="shared" si="8"/>
        <v>0.75835833333333336</v>
      </c>
      <c r="X62" s="6">
        <f t="shared" si="8"/>
        <v>0.75744999999999996</v>
      </c>
    </row>
    <row r="63" spans="1:24">
      <c r="A63" s="187">
        <v>62</v>
      </c>
      <c r="B63" s="191">
        <v>0.752</v>
      </c>
      <c r="C63" s="191">
        <v>0.752</v>
      </c>
      <c r="D63" s="191">
        <v>0.752</v>
      </c>
      <c r="E63" s="191">
        <v>0.752</v>
      </c>
      <c r="F63" s="191">
        <v>0.752</v>
      </c>
      <c r="G63" s="191">
        <v>0.752</v>
      </c>
      <c r="H63" s="191">
        <v>0.752</v>
      </c>
      <c r="I63" s="191">
        <v>0.752</v>
      </c>
      <c r="J63" s="191">
        <v>0.752</v>
      </c>
      <c r="K63" s="371"/>
      <c r="L63" s="6">
        <f t="shared" si="7"/>
        <v>0.75744999999999996</v>
      </c>
      <c r="M63" s="313">
        <f t="shared" si="4"/>
        <v>0.75654166666666667</v>
      </c>
      <c r="N63" s="313">
        <f t="shared" si="4"/>
        <v>0.75563333333333338</v>
      </c>
      <c r="O63" s="313">
        <f t="shared" si="4"/>
        <v>0.75472499999999998</v>
      </c>
      <c r="P63" s="313">
        <f t="shared" si="4"/>
        <v>0.75381666666666669</v>
      </c>
      <c r="Q63" s="313">
        <f t="shared" si="4"/>
        <v>0.75290833333333329</v>
      </c>
      <c r="R63" s="8">
        <f t="shared" si="5"/>
        <v>0.752</v>
      </c>
      <c r="S63" s="6">
        <f t="shared" ref="S63:S100" si="9">+$C63+($C64-$C63)/12*(S$4-6)</f>
        <v>0.75109166666666671</v>
      </c>
      <c r="T63" s="6">
        <f t="shared" si="8"/>
        <v>0.75018333333333331</v>
      </c>
      <c r="U63" s="6">
        <f t="shared" si="8"/>
        <v>0.74927500000000002</v>
      </c>
      <c r="V63" s="6">
        <f t="shared" si="8"/>
        <v>0.74836666666666662</v>
      </c>
      <c r="W63" s="6">
        <f t="shared" si="8"/>
        <v>0.74745833333333334</v>
      </c>
      <c r="X63" s="6">
        <f t="shared" si="8"/>
        <v>0.74655000000000005</v>
      </c>
    </row>
    <row r="64" spans="1:24">
      <c r="A64" s="187">
        <v>63</v>
      </c>
      <c r="B64" s="191">
        <v>0.74109999999999998</v>
      </c>
      <c r="C64" s="191">
        <v>0.74109999999999998</v>
      </c>
      <c r="D64" s="191">
        <v>0.74109999999999998</v>
      </c>
      <c r="E64" s="191">
        <v>0.74109999999999998</v>
      </c>
      <c r="F64" s="191">
        <v>0.74109999999999998</v>
      </c>
      <c r="G64" s="191">
        <v>0.74109999999999998</v>
      </c>
      <c r="H64" s="191">
        <v>0.74109999999999998</v>
      </c>
      <c r="I64" s="191">
        <v>0.74109999999999998</v>
      </c>
      <c r="J64" s="191">
        <v>0.74109999999999998</v>
      </c>
      <c r="K64" s="371"/>
      <c r="L64" s="6">
        <f t="shared" si="7"/>
        <v>0.74655000000000005</v>
      </c>
      <c r="M64" s="313">
        <f t="shared" si="4"/>
        <v>0.74564166666666665</v>
      </c>
      <c r="N64" s="313">
        <f t="shared" si="4"/>
        <v>0.74473333333333336</v>
      </c>
      <c r="O64" s="313">
        <f t="shared" si="4"/>
        <v>0.74382499999999996</v>
      </c>
      <c r="P64" s="313">
        <f t="shared" si="4"/>
        <v>0.74291666666666667</v>
      </c>
      <c r="Q64" s="313">
        <f t="shared" si="4"/>
        <v>0.74200833333333327</v>
      </c>
      <c r="R64" s="8">
        <f t="shared" si="5"/>
        <v>0.74109999999999998</v>
      </c>
      <c r="S64" s="6">
        <f t="shared" si="9"/>
        <v>0.74019166666666669</v>
      </c>
      <c r="T64" s="6">
        <f t="shared" si="8"/>
        <v>0.73928333333333329</v>
      </c>
      <c r="U64" s="6">
        <f t="shared" si="8"/>
        <v>0.738375</v>
      </c>
      <c r="V64" s="6">
        <f t="shared" si="8"/>
        <v>0.7374666666666666</v>
      </c>
      <c r="W64" s="6">
        <f t="shared" si="8"/>
        <v>0.73655833333333331</v>
      </c>
      <c r="X64" s="6">
        <f t="shared" si="8"/>
        <v>0.73564999999999992</v>
      </c>
    </row>
    <row r="65" spans="1:24">
      <c r="A65" s="187">
        <v>64</v>
      </c>
      <c r="B65" s="191">
        <v>0.73019999999999996</v>
      </c>
      <c r="C65" s="191">
        <v>0.73019999999999996</v>
      </c>
      <c r="D65" s="191">
        <v>0.73019999999999996</v>
      </c>
      <c r="E65" s="191">
        <v>0.73019999999999996</v>
      </c>
      <c r="F65" s="191">
        <v>0.73019999999999996</v>
      </c>
      <c r="G65" s="191">
        <v>0.73019999999999996</v>
      </c>
      <c r="H65" s="191">
        <v>0.73019999999999996</v>
      </c>
      <c r="I65" s="191">
        <v>0.73019999999999996</v>
      </c>
      <c r="J65" s="191">
        <v>0.73019999999999996</v>
      </c>
      <c r="K65" s="371"/>
      <c r="L65" s="6">
        <f t="shared" si="7"/>
        <v>0.73564999999999992</v>
      </c>
      <c r="M65" s="313">
        <f t="shared" si="4"/>
        <v>0.73474166666666663</v>
      </c>
      <c r="N65" s="313">
        <f t="shared" si="4"/>
        <v>0.73383333333333334</v>
      </c>
      <c r="O65" s="313">
        <f t="shared" si="4"/>
        <v>0.73292499999999994</v>
      </c>
      <c r="P65" s="313">
        <f t="shared" si="4"/>
        <v>0.73201666666666665</v>
      </c>
      <c r="Q65" s="313">
        <f t="shared" si="4"/>
        <v>0.73110833333333325</v>
      </c>
      <c r="R65" s="8">
        <f t="shared" si="5"/>
        <v>0.73019999999999996</v>
      </c>
      <c r="S65" s="6">
        <f t="shared" si="9"/>
        <v>0.72929166666666667</v>
      </c>
      <c r="T65" s="6">
        <f t="shared" si="8"/>
        <v>0.72838333333333327</v>
      </c>
      <c r="U65" s="6">
        <f t="shared" si="8"/>
        <v>0.72747499999999998</v>
      </c>
      <c r="V65" s="6">
        <f t="shared" si="8"/>
        <v>0.72656666666666669</v>
      </c>
      <c r="W65" s="6">
        <f t="shared" si="8"/>
        <v>0.72565833333333329</v>
      </c>
      <c r="X65" s="6">
        <f t="shared" si="8"/>
        <v>0.72475000000000001</v>
      </c>
    </row>
    <row r="66" spans="1:24">
      <c r="A66" s="192">
        <v>65</v>
      </c>
      <c r="B66" s="193">
        <v>0.71930000000000005</v>
      </c>
      <c r="C66" s="193">
        <v>0.71930000000000005</v>
      </c>
      <c r="D66" s="193">
        <v>0.71930000000000005</v>
      </c>
      <c r="E66" s="193">
        <v>0.71930000000000005</v>
      </c>
      <c r="F66" s="193">
        <v>0.71930000000000005</v>
      </c>
      <c r="G66" s="193">
        <v>0.71930000000000005</v>
      </c>
      <c r="H66" s="193">
        <v>0.71930000000000005</v>
      </c>
      <c r="I66" s="193">
        <v>0.71930000000000005</v>
      </c>
      <c r="J66" s="193">
        <v>0.71930000000000005</v>
      </c>
      <c r="K66" s="370"/>
      <c r="L66" s="6">
        <f t="shared" si="7"/>
        <v>0.72475000000000001</v>
      </c>
      <c r="M66" s="313">
        <f t="shared" si="4"/>
        <v>0.72384166666666672</v>
      </c>
      <c r="N66" s="313">
        <f t="shared" si="4"/>
        <v>0.72293333333333332</v>
      </c>
      <c r="O66" s="313">
        <f t="shared" si="4"/>
        <v>0.72202500000000003</v>
      </c>
      <c r="P66" s="313">
        <f t="shared" si="4"/>
        <v>0.72111666666666674</v>
      </c>
      <c r="Q66" s="313">
        <f t="shared" si="4"/>
        <v>0.72020833333333334</v>
      </c>
      <c r="R66" s="8">
        <f t="shared" si="5"/>
        <v>0.71930000000000005</v>
      </c>
      <c r="S66" s="6">
        <f t="shared" si="9"/>
        <v>0.71839166666666676</v>
      </c>
      <c r="T66" s="6">
        <f t="shared" si="8"/>
        <v>0.71748333333333336</v>
      </c>
      <c r="U66" s="6">
        <f t="shared" si="8"/>
        <v>0.71657500000000007</v>
      </c>
      <c r="V66" s="6">
        <f t="shared" si="8"/>
        <v>0.71566666666666667</v>
      </c>
      <c r="W66" s="6">
        <f t="shared" si="8"/>
        <v>0.71475833333333338</v>
      </c>
      <c r="X66" s="6">
        <f t="shared" si="8"/>
        <v>0.7138500000000001</v>
      </c>
    </row>
    <row r="67" spans="1:24">
      <c r="A67" s="187">
        <v>66</v>
      </c>
      <c r="B67" s="191">
        <v>0.70840000000000003</v>
      </c>
      <c r="C67" s="191">
        <v>0.70840000000000003</v>
      </c>
      <c r="D67" s="191">
        <v>0.70840000000000003</v>
      </c>
      <c r="E67" s="191">
        <v>0.70840000000000003</v>
      </c>
      <c r="F67" s="191">
        <v>0.70840000000000003</v>
      </c>
      <c r="G67" s="191">
        <v>0.70840000000000003</v>
      </c>
      <c r="H67" s="191">
        <v>0.70840000000000003</v>
      </c>
      <c r="I67" s="191">
        <v>0.70840000000000003</v>
      </c>
      <c r="J67" s="191">
        <v>0.70840000000000003</v>
      </c>
      <c r="K67" s="371"/>
      <c r="L67" s="6">
        <f t="shared" si="7"/>
        <v>0.7138500000000001</v>
      </c>
      <c r="M67" s="313">
        <f t="shared" si="4"/>
        <v>0.7129416666666667</v>
      </c>
      <c r="N67" s="313">
        <f t="shared" si="4"/>
        <v>0.71203333333333341</v>
      </c>
      <c r="O67" s="313">
        <f t="shared" si="4"/>
        <v>0.71112500000000001</v>
      </c>
      <c r="P67" s="313">
        <f t="shared" si="4"/>
        <v>0.71021666666666672</v>
      </c>
      <c r="Q67" s="313">
        <f t="shared" si="4"/>
        <v>0.70930833333333332</v>
      </c>
      <c r="R67" s="8">
        <f t="shared" si="5"/>
        <v>0.70840000000000003</v>
      </c>
      <c r="S67" s="6">
        <f t="shared" si="9"/>
        <v>0.70749166666666674</v>
      </c>
      <c r="T67" s="6">
        <f t="shared" si="8"/>
        <v>0.70658333333333334</v>
      </c>
      <c r="U67" s="6">
        <f t="shared" si="8"/>
        <v>0.70567500000000005</v>
      </c>
      <c r="V67" s="6">
        <f t="shared" si="8"/>
        <v>0.70476666666666665</v>
      </c>
      <c r="W67" s="6">
        <f t="shared" si="8"/>
        <v>0.70385833333333336</v>
      </c>
      <c r="X67" s="6">
        <f t="shared" si="8"/>
        <v>0.70294999999999996</v>
      </c>
    </row>
    <row r="68" spans="1:24">
      <c r="A68" s="187">
        <v>67</v>
      </c>
      <c r="B68" s="191">
        <v>0.69750000000000001</v>
      </c>
      <c r="C68" s="191">
        <v>0.69750000000000001</v>
      </c>
      <c r="D68" s="191">
        <v>0.69750000000000001</v>
      </c>
      <c r="E68" s="191">
        <v>0.69750000000000001</v>
      </c>
      <c r="F68" s="191">
        <v>0.69750000000000001</v>
      </c>
      <c r="G68" s="191">
        <v>0.69750000000000001</v>
      </c>
      <c r="H68" s="191">
        <v>0.69750000000000001</v>
      </c>
      <c r="I68" s="191">
        <v>0.69750000000000001</v>
      </c>
      <c r="J68" s="191">
        <v>0.69750000000000001</v>
      </c>
      <c r="K68" s="371"/>
      <c r="L68" s="6">
        <f t="shared" si="7"/>
        <v>0.70294999999999996</v>
      </c>
      <c r="M68" s="313">
        <f t="shared" si="4"/>
        <v>0.70204166666666667</v>
      </c>
      <c r="N68" s="313">
        <f t="shared" si="4"/>
        <v>0.70113333333333339</v>
      </c>
      <c r="O68" s="313">
        <f t="shared" si="4"/>
        <v>0.70022499999999999</v>
      </c>
      <c r="P68" s="313">
        <f t="shared" si="4"/>
        <v>0.6993166666666667</v>
      </c>
      <c r="Q68" s="313">
        <f t="shared" si="4"/>
        <v>0.6984083333333333</v>
      </c>
      <c r="R68" s="8">
        <f t="shared" si="5"/>
        <v>0.69750000000000001</v>
      </c>
      <c r="S68" s="6">
        <f t="shared" si="9"/>
        <v>0.69659166666666672</v>
      </c>
      <c r="T68" s="6">
        <f t="shared" si="8"/>
        <v>0.69568333333333332</v>
      </c>
      <c r="U68" s="6">
        <f t="shared" si="8"/>
        <v>0.69477500000000003</v>
      </c>
      <c r="V68" s="6">
        <f t="shared" si="8"/>
        <v>0.69386666666666663</v>
      </c>
      <c r="W68" s="6">
        <f t="shared" si="8"/>
        <v>0.69295833333333334</v>
      </c>
      <c r="X68" s="6">
        <f t="shared" si="8"/>
        <v>0.69205000000000005</v>
      </c>
    </row>
    <row r="69" spans="1:24">
      <c r="A69" s="187">
        <v>68</v>
      </c>
      <c r="B69" s="191">
        <v>0.68659999999999999</v>
      </c>
      <c r="C69" s="191">
        <v>0.68659999999999999</v>
      </c>
      <c r="D69" s="191">
        <v>0.68659999999999999</v>
      </c>
      <c r="E69" s="191">
        <v>0.68659999999999999</v>
      </c>
      <c r="F69" s="191">
        <v>0.68659999999999999</v>
      </c>
      <c r="G69" s="191">
        <v>0.68659999999999999</v>
      </c>
      <c r="H69" s="191">
        <v>0.68659999999999999</v>
      </c>
      <c r="I69" s="191">
        <v>0.68659999999999999</v>
      </c>
      <c r="J69" s="191">
        <v>0.68659999999999999</v>
      </c>
      <c r="K69" s="371"/>
      <c r="L69" s="6">
        <f t="shared" si="7"/>
        <v>0.69205000000000005</v>
      </c>
      <c r="M69" s="313">
        <f t="shared" si="4"/>
        <v>0.69114166666666665</v>
      </c>
      <c r="N69" s="313">
        <f t="shared" si="4"/>
        <v>0.69023333333333337</v>
      </c>
      <c r="O69" s="313">
        <f t="shared" si="4"/>
        <v>0.68932499999999997</v>
      </c>
      <c r="P69" s="313">
        <f t="shared" si="4"/>
        <v>0.68841666666666668</v>
      </c>
      <c r="Q69" s="313">
        <f t="shared" si="4"/>
        <v>0.68750833333333328</v>
      </c>
      <c r="R69" s="8">
        <f t="shared" si="5"/>
        <v>0.68659999999999999</v>
      </c>
      <c r="S69" s="6">
        <f t="shared" si="9"/>
        <v>0.6856916666666667</v>
      </c>
      <c r="T69" s="6">
        <f t="shared" si="8"/>
        <v>0.6847833333333333</v>
      </c>
      <c r="U69" s="6">
        <f t="shared" si="8"/>
        <v>0.68387500000000001</v>
      </c>
      <c r="V69" s="6">
        <f t="shared" si="8"/>
        <v>0.68296666666666661</v>
      </c>
      <c r="W69" s="6">
        <f t="shared" si="8"/>
        <v>0.68205833333333332</v>
      </c>
      <c r="X69" s="6">
        <f t="shared" si="8"/>
        <v>0.68114999999999992</v>
      </c>
    </row>
    <row r="70" spans="1:24">
      <c r="A70" s="187">
        <v>69</v>
      </c>
      <c r="B70" s="191">
        <v>0.67569999999999997</v>
      </c>
      <c r="C70" s="191">
        <v>0.67569999999999997</v>
      </c>
      <c r="D70" s="191">
        <v>0.67569999999999997</v>
      </c>
      <c r="E70" s="191">
        <v>0.67569999999999997</v>
      </c>
      <c r="F70" s="191">
        <v>0.67569999999999997</v>
      </c>
      <c r="G70" s="191">
        <v>0.67569999999999997</v>
      </c>
      <c r="H70" s="191">
        <v>0.67569999999999997</v>
      </c>
      <c r="I70" s="191">
        <v>0.67569999999999997</v>
      </c>
      <c r="J70" s="191">
        <v>0.67569999999999997</v>
      </c>
      <c r="K70" s="371"/>
      <c r="L70" s="6">
        <f t="shared" si="7"/>
        <v>0.68114999999999992</v>
      </c>
      <c r="M70" s="313">
        <f t="shared" si="4"/>
        <v>0.68024166666666663</v>
      </c>
      <c r="N70" s="313">
        <f t="shared" si="4"/>
        <v>0.67933333333333334</v>
      </c>
      <c r="O70" s="313">
        <f t="shared" si="4"/>
        <v>0.67842499999999994</v>
      </c>
      <c r="P70" s="313">
        <f t="shared" si="4"/>
        <v>0.67751666666666666</v>
      </c>
      <c r="Q70" s="313">
        <f t="shared" si="4"/>
        <v>0.67660833333333326</v>
      </c>
      <c r="R70" s="8">
        <f t="shared" si="5"/>
        <v>0.67569999999999997</v>
      </c>
      <c r="S70" s="6">
        <f t="shared" si="9"/>
        <v>0.67479166666666668</v>
      </c>
      <c r="T70" s="6">
        <f t="shared" si="8"/>
        <v>0.67388333333333328</v>
      </c>
      <c r="U70" s="6">
        <f t="shared" si="8"/>
        <v>0.67297499999999999</v>
      </c>
      <c r="V70" s="6">
        <f t="shared" si="8"/>
        <v>0.67206666666666659</v>
      </c>
      <c r="W70" s="6">
        <f t="shared" si="8"/>
        <v>0.6711583333333333</v>
      </c>
      <c r="X70" s="6">
        <f t="shared" si="8"/>
        <v>0.67025000000000001</v>
      </c>
    </row>
    <row r="71" spans="1:24">
      <c r="A71" s="192">
        <v>70</v>
      </c>
      <c r="B71" s="193">
        <v>0.66479999999999995</v>
      </c>
      <c r="C71" s="193">
        <v>0.66479999999999995</v>
      </c>
      <c r="D71" s="193">
        <v>0.66479999999999995</v>
      </c>
      <c r="E71" s="193">
        <v>0.66479999999999995</v>
      </c>
      <c r="F71" s="193">
        <v>0.66479999999999995</v>
      </c>
      <c r="G71" s="193">
        <v>0.66479999999999995</v>
      </c>
      <c r="H71" s="193">
        <v>0.66479999999999995</v>
      </c>
      <c r="I71" s="193">
        <v>0.66479999999999995</v>
      </c>
      <c r="J71" s="193">
        <v>0.66479999999999995</v>
      </c>
      <c r="K71" s="370"/>
      <c r="L71" s="6">
        <f t="shared" si="7"/>
        <v>0.67025000000000001</v>
      </c>
      <c r="M71" s="313">
        <f t="shared" ref="M71:Q101" si="10">+$C70+($C71-$C70)/12*(M$4+6)</f>
        <v>0.66934166666666661</v>
      </c>
      <c r="N71" s="313">
        <f t="shared" si="10"/>
        <v>0.66843333333333332</v>
      </c>
      <c r="O71" s="313">
        <f t="shared" si="10"/>
        <v>0.66752499999999992</v>
      </c>
      <c r="P71" s="313">
        <f t="shared" si="10"/>
        <v>0.66661666666666664</v>
      </c>
      <c r="Q71" s="313">
        <f t="shared" si="10"/>
        <v>0.66570833333333324</v>
      </c>
      <c r="R71" s="8">
        <f t="shared" si="5"/>
        <v>0.66479999999999995</v>
      </c>
      <c r="S71" s="6">
        <f t="shared" si="9"/>
        <v>0.66389166666666666</v>
      </c>
      <c r="T71" s="6">
        <f t="shared" si="8"/>
        <v>0.66298333333333326</v>
      </c>
      <c r="U71" s="6">
        <f t="shared" si="8"/>
        <v>0.66207499999999997</v>
      </c>
      <c r="V71" s="6">
        <f t="shared" si="8"/>
        <v>0.66116666666666668</v>
      </c>
      <c r="W71" s="6">
        <f t="shared" si="8"/>
        <v>0.66025833333333328</v>
      </c>
      <c r="X71" s="6">
        <f t="shared" si="8"/>
        <v>0.65934999999999999</v>
      </c>
    </row>
    <row r="72" spans="1:24">
      <c r="A72" s="187">
        <v>71</v>
      </c>
      <c r="B72" s="191">
        <v>0.65390000000000004</v>
      </c>
      <c r="C72" s="191">
        <v>0.65390000000000004</v>
      </c>
      <c r="D72" s="191">
        <v>0.65390000000000004</v>
      </c>
      <c r="E72" s="191">
        <v>0.65390000000000004</v>
      </c>
      <c r="F72" s="191">
        <v>0.65390000000000004</v>
      </c>
      <c r="G72" s="191">
        <v>0.65390000000000004</v>
      </c>
      <c r="H72" s="191">
        <v>0.65390000000000004</v>
      </c>
      <c r="I72" s="191">
        <v>0.65390000000000004</v>
      </c>
      <c r="J72" s="191">
        <v>0.65390000000000004</v>
      </c>
      <c r="K72" s="371"/>
      <c r="L72" s="6">
        <f t="shared" si="7"/>
        <v>0.65934999999999999</v>
      </c>
      <c r="M72" s="313">
        <f t="shared" si="10"/>
        <v>0.6584416666666667</v>
      </c>
      <c r="N72" s="313">
        <f t="shared" si="10"/>
        <v>0.6575333333333333</v>
      </c>
      <c r="O72" s="313">
        <f t="shared" si="10"/>
        <v>0.65662500000000001</v>
      </c>
      <c r="P72" s="313">
        <f t="shared" si="10"/>
        <v>0.65571666666666673</v>
      </c>
      <c r="Q72" s="313">
        <f t="shared" si="10"/>
        <v>0.65480833333333333</v>
      </c>
      <c r="R72" s="8">
        <f t="shared" ref="R72:R101" si="11">+C72</f>
        <v>0.65390000000000004</v>
      </c>
      <c r="S72" s="6">
        <f t="shared" si="9"/>
        <v>0.65299166666666675</v>
      </c>
      <c r="T72" s="6">
        <f t="shared" si="8"/>
        <v>0.65208333333333335</v>
      </c>
      <c r="U72" s="6">
        <f t="shared" si="8"/>
        <v>0.65117500000000006</v>
      </c>
      <c r="V72" s="6">
        <f t="shared" si="8"/>
        <v>0.65026666666666666</v>
      </c>
      <c r="W72" s="6">
        <f t="shared" si="8"/>
        <v>0.64935833333333337</v>
      </c>
      <c r="X72" s="6">
        <f t="shared" si="8"/>
        <v>0.64844999999999997</v>
      </c>
    </row>
    <row r="73" spans="1:24">
      <c r="A73" s="187">
        <v>72</v>
      </c>
      <c r="B73" s="191">
        <v>0.64300000000000002</v>
      </c>
      <c r="C73" s="191">
        <v>0.64300000000000002</v>
      </c>
      <c r="D73" s="191">
        <v>0.64300000000000002</v>
      </c>
      <c r="E73" s="191">
        <v>0.64300000000000002</v>
      </c>
      <c r="F73" s="191">
        <v>0.64300000000000002</v>
      </c>
      <c r="G73" s="191">
        <v>0.64300000000000002</v>
      </c>
      <c r="H73" s="191">
        <v>0.64300000000000002</v>
      </c>
      <c r="I73" s="191">
        <v>0.64300000000000002</v>
      </c>
      <c r="J73" s="191">
        <v>0.64300000000000002</v>
      </c>
      <c r="K73" s="371"/>
      <c r="L73" s="6">
        <f t="shared" si="7"/>
        <v>0.64844999999999997</v>
      </c>
      <c r="M73" s="313">
        <f t="shared" si="10"/>
        <v>0.64754166666666668</v>
      </c>
      <c r="N73" s="313">
        <f t="shared" si="10"/>
        <v>0.64663333333333339</v>
      </c>
      <c r="O73" s="313">
        <f t="shared" si="10"/>
        <v>0.64572499999999999</v>
      </c>
      <c r="P73" s="313">
        <f t="shared" si="10"/>
        <v>0.6448166666666667</v>
      </c>
      <c r="Q73" s="313">
        <f t="shared" si="10"/>
        <v>0.6439083333333333</v>
      </c>
      <c r="R73" s="8">
        <f t="shared" si="11"/>
        <v>0.64300000000000002</v>
      </c>
      <c r="S73" s="6">
        <f t="shared" si="9"/>
        <v>0.64209166666666673</v>
      </c>
      <c r="T73" s="6">
        <f t="shared" si="8"/>
        <v>0.64118333333333333</v>
      </c>
      <c r="U73" s="6">
        <f t="shared" si="8"/>
        <v>0.64027500000000004</v>
      </c>
      <c r="V73" s="6">
        <f t="shared" si="8"/>
        <v>0.63936666666666664</v>
      </c>
      <c r="W73" s="6">
        <f t="shared" si="8"/>
        <v>0.63845833333333335</v>
      </c>
      <c r="X73" s="6">
        <f t="shared" si="8"/>
        <v>0.63755000000000006</v>
      </c>
    </row>
    <row r="74" spans="1:24">
      <c r="A74" s="187">
        <v>73</v>
      </c>
      <c r="B74" s="191">
        <v>0.6321</v>
      </c>
      <c r="C74" s="191">
        <v>0.6321</v>
      </c>
      <c r="D74" s="191">
        <v>0.6321</v>
      </c>
      <c r="E74" s="191">
        <v>0.6321</v>
      </c>
      <c r="F74" s="191">
        <v>0.6321</v>
      </c>
      <c r="G74" s="191">
        <v>0.6321</v>
      </c>
      <c r="H74" s="191">
        <v>0.6321</v>
      </c>
      <c r="I74" s="191">
        <v>0.6321</v>
      </c>
      <c r="J74" s="191">
        <v>0.6321</v>
      </c>
      <c r="K74" s="371"/>
      <c r="L74" s="6">
        <f t="shared" si="7"/>
        <v>0.63755000000000006</v>
      </c>
      <c r="M74" s="313">
        <f t="shared" si="10"/>
        <v>0.63664166666666666</v>
      </c>
      <c r="N74" s="313">
        <f t="shared" si="10"/>
        <v>0.63573333333333337</v>
      </c>
      <c r="O74" s="313">
        <f t="shared" si="10"/>
        <v>0.63482499999999997</v>
      </c>
      <c r="P74" s="313">
        <f t="shared" si="10"/>
        <v>0.63391666666666668</v>
      </c>
      <c r="Q74" s="313">
        <f t="shared" si="10"/>
        <v>0.63300833333333328</v>
      </c>
      <c r="R74" s="8">
        <f t="shared" si="11"/>
        <v>0.6321</v>
      </c>
      <c r="S74" s="6">
        <f t="shared" si="9"/>
        <v>0.63119166666666671</v>
      </c>
      <c r="T74" s="6">
        <f t="shared" si="8"/>
        <v>0.63028333333333331</v>
      </c>
      <c r="U74" s="6">
        <f t="shared" si="8"/>
        <v>0.62937500000000002</v>
      </c>
      <c r="V74" s="6">
        <f t="shared" si="8"/>
        <v>0.62846666666666662</v>
      </c>
      <c r="W74" s="6">
        <f t="shared" si="8"/>
        <v>0.62755833333333333</v>
      </c>
      <c r="X74" s="6">
        <f t="shared" si="8"/>
        <v>0.62664999999999993</v>
      </c>
    </row>
    <row r="75" spans="1:24">
      <c r="A75" s="187">
        <v>74</v>
      </c>
      <c r="B75" s="191">
        <v>0.62119999999999997</v>
      </c>
      <c r="C75" s="191">
        <v>0.62119999999999997</v>
      </c>
      <c r="D75" s="191">
        <v>0.62119999999999997</v>
      </c>
      <c r="E75" s="191">
        <v>0.62119999999999997</v>
      </c>
      <c r="F75" s="191">
        <v>0.62119999999999997</v>
      </c>
      <c r="G75" s="191">
        <v>0.62119999999999997</v>
      </c>
      <c r="H75" s="191">
        <v>0.62119999999999997</v>
      </c>
      <c r="I75" s="191">
        <v>0.62119999999999997</v>
      </c>
      <c r="J75" s="191">
        <v>0.62119999999999997</v>
      </c>
      <c r="K75" s="371"/>
      <c r="L75" s="6">
        <f t="shared" si="7"/>
        <v>0.62664999999999993</v>
      </c>
      <c r="M75" s="313">
        <f t="shared" si="10"/>
        <v>0.62574166666666664</v>
      </c>
      <c r="N75" s="313">
        <f t="shared" si="10"/>
        <v>0.62483333333333335</v>
      </c>
      <c r="O75" s="313">
        <f t="shared" si="10"/>
        <v>0.62392499999999995</v>
      </c>
      <c r="P75" s="313">
        <f t="shared" si="10"/>
        <v>0.62301666666666666</v>
      </c>
      <c r="Q75" s="313">
        <f t="shared" si="10"/>
        <v>0.62210833333333326</v>
      </c>
      <c r="R75" s="8">
        <f t="shared" si="11"/>
        <v>0.62119999999999997</v>
      </c>
      <c r="S75" s="6">
        <f t="shared" si="9"/>
        <v>0.62029166666666669</v>
      </c>
      <c r="T75" s="6">
        <f t="shared" si="8"/>
        <v>0.61938333333333329</v>
      </c>
      <c r="U75" s="6">
        <f t="shared" si="8"/>
        <v>0.618475</v>
      </c>
      <c r="V75" s="6">
        <f t="shared" si="8"/>
        <v>0.6175666666666666</v>
      </c>
      <c r="W75" s="6">
        <f t="shared" si="8"/>
        <v>0.61665833333333331</v>
      </c>
      <c r="X75" s="6">
        <f t="shared" si="8"/>
        <v>0.61575000000000002</v>
      </c>
    </row>
    <row r="76" spans="1:24">
      <c r="A76" s="192">
        <v>75</v>
      </c>
      <c r="B76" s="193">
        <v>0.61029999999999995</v>
      </c>
      <c r="C76" s="193">
        <v>0.61029999999999995</v>
      </c>
      <c r="D76" s="193">
        <v>0.61029999999999995</v>
      </c>
      <c r="E76" s="193">
        <v>0.61029999999999995</v>
      </c>
      <c r="F76" s="193">
        <v>0.61029999999999995</v>
      </c>
      <c r="G76" s="193">
        <v>0.61029999999999995</v>
      </c>
      <c r="H76" s="193">
        <v>0.61029999999999995</v>
      </c>
      <c r="I76" s="193">
        <v>0.61029999999999995</v>
      </c>
      <c r="J76" s="193">
        <v>0.61029999999999995</v>
      </c>
      <c r="K76" s="370"/>
      <c r="L76" s="6">
        <f t="shared" si="7"/>
        <v>0.61575000000000002</v>
      </c>
      <c r="M76" s="313">
        <f t="shared" si="10"/>
        <v>0.61484166666666662</v>
      </c>
      <c r="N76" s="313">
        <f t="shared" si="10"/>
        <v>0.61393333333333333</v>
      </c>
      <c r="O76" s="313">
        <f t="shared" si="10"/>
        <v>0.61302499999999993</v>
      </c>
      <c r="P76" s="313">
        <f t="shared" si="10"/>
        <v>0.61211666666666664</v>
      </c>
      <c r="Q76" s="313">
        <f t="shared" si="10"/>
        <v>0.61120833333333324</v>
      </c>
      <c r="R76" s="8">
        <f t="shared" si="11"/>
        <v>0.61029999999999995</v>
      </c>
      <c r="S76" s="6">
        <f t="shared" si="9"/>
        <v>0.60939166666666666</v>
      </c>
      <c r="T76" s="6">
        <f t="shared" si="8"/>
        <v>0.60848333333333327</v>
      </c>
      <c r="U76" s="6">
        <f t="shared" si="8"/>
        <v>0.60757499999999998</v>
      </c>
      <c r="V76" s="6">
        <f t="shared" si="8"/>
        <v>0.60666666666666669</v>
      </c>
      <c r="W76" s="6">
        <f t="shared" si="8"/>
        <v>0.60575833333333329</v>
      </c>
      <c r="X76" s="6">
        <f t="shared" si="8"/>
        <v>0.60485</v>
      </c>
    </row>
    <row r="77" spans="1:24">
      <c r="A77" s="187">
        <v>76</v>
      </c>
      <c r="B77" s="191">
        <v>0.59940000000000004</v>
      </c>
      <c r="C77" s="191">
        <v>0.59940000000000004</v>
      </c>
      <c r="D77" s="191">
        <v>0.59940000000000004</v>
      </c>
      <c r="E77" s="191">
        <v>0.59940000000000004</v>
      </c>
      <c r="F77" s="191">
        <v>0.59940000000000004</v>
      </c>
      <c r="G77" s="191">
        <v>0.59940000000000004</v>
      </c>
      <c r="H77" s="191">
        <v>0.59940000000000004</v>
      </c>
      <c r="I77" s="191">
        <v>0.59940000000000004</v>
      </c>
      <c r="J77" s="191">
        <v>0.59940000000000004</v>
      </c>
      <c r="K77" s="371"/>
      <c r="L77" s="6">
        <f t="shared" ref="L77:L101" si="12">+X76</f>
        <v>0.60485</v>
      </c>
      <c r="M77" s="313">
        <f t="shared" si="10"/>
        <v>0.60394166666666671</v>
      </c>
      <c r="N77" s="313">
        <f t="shared" si="10"/>
        <v>0.60303333333333331</v>
      </c>
      <c r="O77" s="313">
        <f t="shared" si="10"/>
        <v>0.60212500000000002</v>
      </c>
      <c r="P77" s="313">
        <f t="shared" si="10"/>
        <v>0.60121666666666673</v>
      </c>
      <c r="Q77" s="313">
        <f t="shared" si="10"/>
        <v>0.60030833333333333</v>
      </c>
      <c r="R77" s="8">
        <f t="shared" si="11"/>
        <v>0.59940000000000004</v>
      </c>
      <c r="S77" s="6">
        <f t="shared" si="9"/>
        <v>0.59849166666666676</v>
      </c>
      <c r="T77" s="6">
        <f t="shared" si="8"/>
        <v>0.59758333333333336</v>
      </c>
      <c r="U77" s="6">
        <f t="shared" si="8"/>
        <v>0.59667500000000007</v>
      </c>
      <c r="V77" s="6">
        <f t="shared" si="8"/>
        <v>0.59576666666666667</v>
      </c>
      <c r="W77" s="6">
        <f t="shared" si="8"/>
        <v>0.59485833333333338</v>
      </c>
      <c r="X77" s="6">
        <f t="shared" si="8"/>
        <v>0.59394999999999998</v>
      </c>
    </row>
    <row r="78" spans="1:24">
      <c r="A78" s="187">
        <v>77</v>
      </c>
      <c r="B78" s="191">
        <v>0.58850000000000002</v>
      </c>
      <c r="C78" s="191">
        <v>0.58850000000000002</v>
      </c>
      <c r="D78" s="191">
        <v>0.58850000000000002</v>
      </c>
      <c r="E78" s="191">
        <v>0.58850000000000002</v>
      </c>
      <c r="F78" s="191">
        <v>0.58850000000000002</v>
      </c>
      <c r="G78" s="191">
        <v>0.58850000000000002</v>
      </c>
      <c r="H78" s="191">
        <v>0.58850000000000002</v>
      </c>
      <c r="I78" s="191">
        <v>0.58850000000000002</v>
      </c>
      <c r="J78" s="191">
        <v>0.58850000000000002</v>
      </c>
      <c r="K78" s="371"/>
      <c r="L78" s="6">
        <f t="shared" si="12"/>
        <v>0.59394999999999998</v>
      </c>
      <c r="M78" s="313">
        <f t="shared" si="10"/>
        <v>0.59304166666666669</v>
      </c>
      <c r="N78" s="313">
        <f t="shared" si="10"/>
        <v>0.5921333333333334</v>
      </c>
      <c r="O78" s="313">
        <f t="shared" si="10"/>
        <v>0.591225</v>
      </c>
      <c r="P78" s="313">
        <f t="shared" si="10"/>
        <v>0.59031666666666671</v>
      </c>
      <c r="Q78" s="313">
        <f t="shared" si="10"/>
        <v>0.58940833333333331</v>
      </c>
      <c r="R78" s="8">
        <f t="shared" si="11"/>
        <v>0.58850000000000002</v>
      </c>
      <c r="S78" s="6">
        <f t="shared" si="9"/>
        <v>0.58759166666666673</v>
      </c>
      <c r="T78" s="6">
        <f t="shared" si="8"/>
        <v>0.58668333333333333</v>
      </c>
      <c r="U78" s="6">
        <f t="shared" si="8"/>
        <v>0.58577500000000005</v>
      </c>
      <c r="V78" s="6">
        <f t="shared" si="8"/>
        <v>0.58486666666666665</v>
      </c>
      <c r="W78" s="6">
        <f t="shared" si="8"/>
        <v>0.58395833333333336</v>
      </c>
      <c r="X78" s="6">
        <f t="shared" si="8"/>
        <v>0.58305000000000007</v>
      </c>
    </row>
    <row r="79" spans="1:24">
      <c r="A79" s="187">
        <v>78</v>
      </c>
      <c r="B79" s="191">
        <v>0.5776</v>
      </c>
      <c r="C79" s="191">
        <v>0.5776</v>
      </c>
      <c r="D79" s="191">
        <v>0.5776</v>
      </c>
      <c r="E79" s="191">
        <v>0.5776</v>
      </c>
      <c r="F79" s="191">
        <v>0.5776</v>
      </c>
      <c r="G79" s="191">
        <v>0.5776</v>
      </c>
      <c r="H79" s="191">
        <v>0.5776</v>
      </c>
      <c r="I79" s="191">
        <v>0.5776</v>
      </c>
      <c r="J79" s="191">
        <v>0.5776</v>
      </c>
      <c r="K79" s="371"/>
      <c r="L79" s="6">
        <f t="shared" si="12"/>
        <v>0.58305000000000007</v>
      </c>
      <c r="M79" s="313">
        <f t="shared" si="10"/>
        <v>0.58214166666666667</v>
      </c>
      <c r="N79" s="313">
        <f t="shared" si="10"/>
        <v>0.58123333333333338</v>
      </c>
      <c r="O79" s="313">
        <f t="shared" si="10"/>
        <v>0.58032499999999998</v>
      </c>
      <c r="P79" s="313">
        <f t="shared" si="10"/>
        <v>0.57941666666666669</v>
      </c>
      <c r="Q79" s="313">
        <f t="shared" si="10"/>
        <v>0.57850833333333329</v>
      </c>
      <c r="R79" s="8">
        <f t="shared" si="11"/>
        <v>0.5776</v>
      </c>
      <c r="S79" s="6">
        <f t="shared" si="9"/>
        <v>0.57669166666666671</v>
      </c>
      <c r="T79" s="6">
        <f t="shared" si="8"/>
        <v>0.57578333333333331</v>
      </c>
      <c r="U79" s="6">
        <f t="shared" si="8"/>
        <v>0.57487500000000002</v>
      </c>
      <c r="V79" s="6">
        <f t="shared" si="8"/>
        <v>0.57396666666666663</v>
      </c>
      <c r="W79" s="6">
        <f t="shared" si="8"/>
        <v>0.57305833333333334</v>
      </c>
      <c r="X79" s="6">
        <f t="shared" si="8"/>
        <v>0.57214999999999994</v>
      </c>
    </row>
    <row r="80" spans="1:24">
      <c r="A80" s="187">
        <v>79</v>
      </c>
      <c r="B80" s="191">
        <v>0.56669999999999998</v>
      </c>
      <c r="C80" s="191">
        <v>0.56669999999999998</v>
      </c>
      <c r="D80" s="191">
        <v>0.56669999999999998</v>
      </c>
      <c r="E80" s="191">
        <v>0.56669999999999998</v>
      </c>
      <c r="F80" s="191">
        <v>0.56669999999999998</v>
      </c>
      <c r="G80" s="191">
        <v>0.56669999999999998</v>
      </c>
      <c r="H80" s="191">
        <v>0.56669999999999998</v>
      </c>
      <c r="I80" s="191">
        <v>0.56669999999999998</v>
      </c>
      <c r="J80" s="191">
        <v>0.56669999999999998</v>
      </c>
      <c r="K80" s="371"/>
      <c r="L80" s="6">
        <f t="shared" si="12"/>
        <v>0.57214999999999994</v>
      </c>
      <c r="M80" s="313">
        <f t="shared" si="10"/>
        <v>0.57124166666666665</v>
      </c>
      <c r="N80" s="313">
        <f t="shared" si="10"/>
        <v>0.57033333333333336</v>
      </c>
      <c r="O80" s="313">
        <f t="shared" si="10"/>
        <v>0.56942499999999996</v>
      </c>
      <c r="P80" s="313">
        <f t="shared" si="10"/>
        <v>0.56851666666666667</v>
      </c>
      <c r="Q80" s="313">
        <f t="shared" si="10"/>
        <v>0.56760833333333327</v>
      </c>
      <c r="R80" s="8">
        <f t="shared" si="11"/>
        <v>0.56669999999999998</v>
      </c>
      <c r="S80" s="6">
        <f t="shared" si="9"/>
        <v>0.5657416666666667</v>
      </c>
      <c r="T80" s="6">
        <f t="shared" si="8"/>
        <v>0.5647833333333333</v>
      </c>
      <c r="U80" s="6">
        <f t="shared" si="8"/>
        <v>0.56382500000000002</v>
      </c>
      <c r="V80" s="6">
        <f t="shared" si="8"/>
        <v>0.56286666666666663</v>
      </c>
      <c r="W80" s="6">
        <f t="shared" si="8"/>
        <v>0.56190833333333334</v>
      </c>
      <c r="X80" s="6">
        <f t="shared" si="8"/>
        <v>0.56095000000000006</v>
      </c>
    </row>
    <row r="81" spans="1:24">
      <c r="A81" s="192">
        <v>80</v>
      </c>
      <c r="B81" s="193">
        <v>0.55520000000000003</v>
      </c>
      <c r="C81" s="193">
        <v>0.55520000000000003</v>
      </c>
      <c r="D81" s="193">
        <v>0.55520000000000003</v>
      </c>
      <c r="E81" s="193">
        <v>0.55520000000000003</v>
      </c>
      <c r="F81" s="193">
        <v>0.55520000000000003</v>
      </c>
      <c r="G81" s="193">
        <v>0.55520000000000003</v>
      </c>
      <c r="H81" s="193">
        <v>0.55520000000000003</v>
      </c>
      <c r="I81" s="193">
        <v>0.55520000000000003</v>
      </c>
      <c r="J81" s="193">
        <v>0.55520000000000003</v>
      </c>
      <c r="K81" s="370"/>
      <c r="L81" s="6">
        <f t="shared" si="12"/>
        <v>0.56095000000000006</v>
      </c>
      <c r="M81" s="313">
        <f t="shared" si="10"/>
        <v>0.55999166666666667</v>
      </c>
      <c r="N81" s="313">
        <f t="shared" si="10"/>
        <v>0.55903333333333338</v>
      </c>
      <c r="O81" s="313">
        <f t="shared" si="10"/>
        <v>0.55807499999999999</v>
      </c>
      <c r="P81" s="313">
        <f t="shared" si="10"/>
        <v>0.5571166666666667</v>
      </c>
      <c r="Q81" s="313">
        <f t="shared" si="10"/>
        <v>0.55615833333333331</v>
      </c>
      <c r="R81" s="8">
        <f t="shared" si="11"/>
        <v>0.55520000000000003</v>
      </c>
      <c r="S81" s="6">
        <f t="shared" si="9"/>
        <v>0.55414166666666664</v>
      </c>
      <c r="T81" s="6">
        <f t="shared" si="8"/>
        <v>0.55308333333333337</v>
      </c>
      <c r="U81" s="6">
        <f t="shared" si="8"/>
        <v>0.55202499999999999</v>
      </c>
      <c r="V81" s="6">
        <f t="shared" si="8"/>
        <v>0.55096666666666672</v>
      </c>
      <c r="W81" s="6">
        <f t="shared" si="8"/>
        <v>0.54990833333333333</v>
      </c>
      <c r="X81" s="6">
        <f t="shared" si="8"/>
        <v>0.54885000000000006</v>
      </c>
    </row>
    <row r="82" spans="1:24">
      <c r="A82" s="187">
        <v>81</v>
      </c>
      <c r="B82" s="191">
        <v>0.54249999999999998</v>
      </c>
      <c r="C82" s="191">
        <v>0.54249999999999998</v>
      </c>
      <c r="D82" s="191">
        <v>0.54249999999999998</v>
      </c>
      <c r="E82" s="191">
        <v>0.54249999999999998</v>
      </c>
      <c r="F82" s="191">
        <v>0.54249999999999998</v>
      </c>
      <c r="G82" s="191">
        <v>0.54249999999999998</v>
      </c>
      <c r="H82" s="191">
        <v>0.54249999999999998</v>
      </c>
      <c r="I82" s="191">
        <v>0.54249999999999998</v>
      </c>
      <c r="J82" s="191">
        <v>0.54249999999999998</v>
      </c>
      <c r="K82" s="371"/>
      <c r="L82" s="6">
        <f t="shared" si="12"/>
        <v>0.54885000000000006</v>
      </c>
      <c r="M82" s="313">
        <f t="shared" si="10"/>
        <v>0.54779166666666668</v>
      </c>
      <c r="N82" s="313">
        <f t="shared" si="10"/>
        <v>0.54673333333333329</v>
      </c>
      <c r="O82" s="313">
        <f t="shared" si="10"/>
        <v>0.54567500000000002</v>
      </c>
      <c r="P82" s="313">
        <f t="shared" si="10"/>
        <v>0.54461666666666664</v>
      </c>
      <c r="Q82" s="313">
        <f t="shared" si="10"/>
        <v>0.54355833333333337</v>
      </c>
      <c r="R82" s="8">
        <f t="shared" si="11"/>
        <v>0.54249999999999998</v>
      </c>
      <c r="S82" s="6">
        <f t="shared" si="9"/>
        <v>0.54134166666666661</v>
      </c>
      <c r="T82" s="6">
        <f t="shared" si="8"/>
        <v>0.54018333333333335</v>
      </c>
      <c r="U82" s="6">
        <f t="shared" si="8"/>
        <v>0.53902499999999998</v>
      </c>
      <c r="V82" s="6">
        <f t="shared" si="8"/>
        <v>0.5378666666666666</v>
      </c>
      <c r="W82" s="6">
        <f t="shared" si="8"/>
        <v>0.53670833333333334</v>
      </c>
      <c r="X82" s="6">
        <f t="shared" si="8"/>
        <v>0.53554999999999997</v>
      </c>
    </row>
    <row r="83" spans="1:24">
      <c r="A83" s="187">
        <v>82</v>
      </c>
      <c r="B83" s="191">
        <v>0.52859999999999996</v>
      </c>
      <c r="C83" s="191">
        <v>0.52859999999999996</v>
      </c>
      <c r="D83" s="191">
        <v>0.52859999999999996</v>
      </c>
      <c r="E83" s="191">
        <v>0.52859999999999996</v>
      </c>
      <c r="F83" s="191">
        <v>0.52859999999999996</v>
      </c>
      <c r="G83" s="191">
        <v>0.52859999999999996</v>
      </c>
      <c r="H83" s="191">
        <v>0.52859999999999996</v>
      </c>
      <c r="I83" s="191">
        <v>0.52859999999999996</v>
      </c>
      <c r="J83" s="191">
        <v>0.52859999999999996</v>
      </c>
      <c r="K83" s="371"/>
      <c r="L83" s="6">
        <f t="shared" si="12"/>
        <v>0.53554999999999997</v>
      </c>
      <c r="M83" s="313">
        <f t="shared" si="10"/>
        <v>0.5343916666666666</v>
      </c>
      <c r="N83" s="313">
        <f t="shared" si="10"/>
        <v>0.53323333333333334</v>
      </c>
      <c r="O83" s="313">
        <f t="shared" si="10"/>
        <v>0.53207499999999996</v>
      </c>
      <c r="P83" s="313">
        <f t="shared" si="10"/>
        <v>0.53091666666666659</v>
      </c>
      <c r="Q83" s="313">
        <f t="shared" si="10"/>
        <v>0.52975833333333333</v>
      </c>
      <c r="R83" s="8">
        <f t="shared" si="11"/>
        <v>0.52859999999999996</v>
      </c>
      <c r="S83" s="6">
        <f t="shared" si="9"/>
        <v>0.5273416666666666</v>
      </c>
      <c r="T83" s="6">
        <f t="shared" si="8"/>
        <v>0.52608333333333324</v>
      </c>
      <c r="U83" s="6">
        <f t="shared" si="8"/>
        <v>0.52482499999999999</v>
      </c>
      <c r="V83" s="6">
        <f t="shared" si="8"/>
        <v>0.52356666666666662</v>
      </c>
      <c r="W83" s="6">
        <f t="shared" si="8"/>
        <v>0.52230833333333326</v>
      </c>
      <c r="X83" s="6">
        <f t="shared" si="8"/>
        <v>0.52105000000000001</v>
      </c>
    </row>
    <row r="84" spans="1:24">
      <c r="A84" s="187">
        <v>83</v>
      </c>
      <c r="B84" s="191">
        <v>0.51349999999999996</v>
      </c>
      <c r="C84" s="191">
        <v>0.51349999999999996</v>
      </c>
      <c r="D84" s="191">
        <v>0.51349999999999996</v>
      </c>
      <c r="E84" s="191">
        <v>0.51349999999999996</v>
      </c>
      <c r="F84" s="191">
        <v>0.51349999999999996</v>
      </c>
      <c r="G84" s="191">
        <v>0.51349999999999996</v>
      </c>
      <c r="H84" s="191">
        <v>0.51349999999999996</v>
      </c>
      <c r="I84" s="191">
        <v>0.51349999999999996</v>
      </c>
      <c r="J84" s="191">
        <v>0.51349999999999996</v>
      </c>
      <c r="K84" s="371"/>
      <c r="L84" s="6">
        <f t="shared" si="12"/>
        <v>0.52105000000000001</v>
      </c>
      <c r="M84" s="313">
        <f t="shared" si="10"/>
        <v>0.51979166666666665</v>
      </c>
      <c r="N84" s="313">
        <f t="shared" si="10"/>
        <v>0.51853333333333329</v>
      </c>
      <c r="O84" s="313">
        <f t="shared" si="10"/>
        <v>0.51727499999999993</v>
      </c>
      <c r="P84" s="313">
        <f t="shared" si="10"/>
        <v>0.51601666666666657</v>
      </c>
      <c r="Q84" s="313">
        <f t="shared" si="10"/>
        <v>0.51475833333333332</v>
      </c>
      <c r="R84" s="8">
        <f t="shared" si="11"/>
        <v>0.51349999999999996</v>
      </c>
      <c r="S84" s="6">
        <f t="shared" si="9"/>
        <v>0.51214166666666661</v>
      </c>
      <c r="T84" s="6">
        <f t="shared" si="8"/>
        <v>0.51078333333333326</v>
      </c>
      <c r="U84" s="6">
        <f t="shared" si="8"/>
        <v>0.50942500000000002</v>
      </c>
      <c r="V84" s="6">
        <f t="shared" si="8"/>
        <v>0.50806666666666667</v>
      </c>
      <c r="W84" s="6">
        <f t="shared" si="8"/>
        <v>0.50670833333333332</v>
      </c>
      <c r="X84" s="6">
        <f t="shared" si="8"/>
        <v>0.50534999999999997</v>
      </c>
    </row>
    <row r="85" spans="1:24">
      <c r="A85" s="187">
        <v>84</v>
      </c>
      <c r="B85" s="191">
        <v>0.49719999999999998</v>
      </c>
      <c r="C85" s="191">
        <v>0.49719999999999998</v>
      </c>
      <c r="D85" s="191">
        <v>0.49719999999999998</v>
      </c>
      <c r="E85" s="191">
        <v>0.49719999999999998</v>
      </c>
      <c r="F85" s="191">
        <v>0.49719999999999998</v>
      </c>
      <c r="G85" s="191">
        <v>0.49719999999999998</v>
      </c>
      <c r="H85" s="191">
        <v>0.49719999999999998</v>
      </c>
      <c r="I85" s="191">
        <v>0.49719999999999998</v>
      </c>
      <c r="J85" s="191">
        <v>0.49719999999999998</v>
      </c>
      <c r="K85" s="371"/>
      <c r="L85" s="6">
        <f t="shared" si="12"/>
        <v>0.50534999999999997</v>
      </c>
      <c r="M85" s="313">
        <f t="shared" si="10"/>
        <v>0.50399166666666662</v>
      </c>
      <c r="N85" s="313">
        <f t="shared" si="10"/>
        <v>0.50263333333333327</v>
      </c>
      <c r="O85" s="313">
        <f t="shared" si="10"/>
        <v>0.50127499999999992</v>
      </c>
      <c r="P85" s="313">
        <f t="shared" si="10"/>
        <v>0.49991666666666662</v>
      </c>
      <c r="Q85" s="313">
        <f t="shared" si="10"/>
        <v>0.49855833333333333</v>
      </c>
      <c r="R85" s="8">
        <f t="shared" si="11"/>
        <v>0.49719999999999998</v>
      </c>
      <c r="S85" s="6">
        <f t="shared" si="9"/>
        <v>0.49574166666666664</v>
      </c>
      <c r="T85" s="6">
        <f t="shared" si="8"/>
        <v>0.4942833333333333</v>
      </c>
      <c r="U85" s="6">
        <f t="shared" si="8"/>
        <v>0.49282499999999996</v>
      </c>
      <c r="V85" s="6">
        <f t="shared" si="8"/>
        <v>0.49136666666666667</v>
      </c>
      <c r="W85" s="6">
        <f t="shared" si="8"/>
        <v>0.48990833333333333</v>
      </c>
      <c r="X85" s="6">
        <f t="shared" si="8"/>
        <v>0.48845</v>
      </c>
    </row>
    <row r="86" spans="1:24">
      <c r="A86" s="192">
        <v>85</v>
      </c>
      <c r="B86" s="193">
        <v>0.47970000000000002</v>
      </c>
      <c r="C86" s="193">
        <v>0.47970000000000002</v>
      </c>
      <c r="D86" s="193">
        <v>0.47970000000000002</v>
      </c>
      <c r="E86" s="193">
        <v>0.47970000000000002</v>
      </c>
      <c r="F86" s="193">
        <v>0.47970000000000002</v>
      </c>
      <c r="G86" s="193">
        <v>0.47970000000000002</v>
      </c>
      <c r="H86" s="193">
        <v>0.47970000000000002</v>
      </c>
      <c r="I86" s="193">
        <v>0.47970000000000002</v>
      </c>
      <c r="J86" s="193">
        <v>0.47970000000000002</v>
      </c>
      <c r="K86" s="370"/>
      <c r="L86" s="6">
        <f t="shared" si="12"/>
        <v>0.48845</v>
      </c>
      <c r="M86" s="313">
        <f t="shared" si="10"/>
        <v>0.48699166666666666</v>
      </c>
      <c r="N86" s="313">
        <f t="shared" si="10"/>
        <v>0.48553333333333332</v>
      </c>
      <c r="O86" s="313">
        <f t="shared" si="10"/>
        <v>0.48407500000000003</v>
      </c>
      <c r="P86" s="313">
        <f t="shared" si="10"/>
        <v>0.48261666666666669</v>
      </c>
      <c r="Q86" s="313">
        <f t="shared" si="10"/>
        <v>0.48115833333333335</v>
      </c>
      <c r="R86" s="8">
        <f t="shared" si="11"/>
        <v>0.47970000000000002</v>
      </c>
      <c r="S86" s="6">
        <f t="shared" si="9"/>
        <v>0.47814166666666669</v>
      </c>
      <c r="T86" s="6">
        <f t="shared" si="8"/>
        <v>0.47658333333333336</v>
      </c>
      <c r="U86" s="6">
        <f t="shared" si="8"/>
        <v>0.47502500000000003</v>
      </c>
      <c r="V86" s="6">
        <f t="shared" si="8"/>
        <v>0.4734666666666667</v>
      </c>
      <c r="W86" s="6">
        <f t="shared" si="8"/>
        <v>0.47190833333333337</v>
      </c>
      <c r="X86" s="6">
        <f t="shared" si="8"/>
        <v>0.47035000000000005</v>
      </c>
    </row>
    <row r="87" spans="1:24">
      <c r="A87" s="187">
        <v>86</v>
      </c>
      <c r="B87" s="191">
        <v>0.46100000000000002</v>
      </c>
      <c r="C87" s="191">
        <v>0.46100000000000002</v>
      </c>
      <c r="D87" s="191">
        <v>0.46100000000000002</v>
      </c>
      <c r="E87" s="191">
        <v>0.46100000000000002</v>
      </c>
      <c r="F87" s="191">
        <v>0.46100000000000002</v>
      </c>
      <c r="G87" s="191">
        <v>0.46100000000000002</v>
      </c>
      <c r="H87" s="191">
        <v>0.46100000000000002</v>
      </c>
      <c r="I87" s="191">
        <v>0.46100000000000002</v>
      </c>
      <c r="J87" s="191">
        <v>0.46100000000000002</v>
      </c>
      <c r="K87" s="371"/>
      <c r="L87" s="6">
        <f t="shared" si="12"/>
        <v>0.47035000000000005</v>
      </c>
      <c r="M87" s="313">
        <f t="shared" si="10"/>
        <v>0.46879166666666666</v>
      </c>
      <c r="N87" s="313">
        <f t="shared" si="10"/>
        <v>0.46723333333333333</v>
      </c>
      <c r="O87" s="313">
        <f t="shared" si="10"/>
        <v>0.46567500000000001</v>
      </c>
      <c r="P87" s="313">
        <f t="shared" si="10"/>
        <v>0.46411666666666668</v>
      </c>
      <c r="Q87" s="313">
        <f t="shared" si="10"/>
        <v>0.46255833333333335</v>
      </c>
      <c r="R87" s="8">
        <f t="shared" si="11"/>
        <v>0.46100000000000002</v>
      </c>
      <c r="S87" s="6">
        <f t="shared" si="9"/>
        <v>0.4593416666666667</v>
      </c>
      <c r="T87" s="6">
        <f t="shared" si="8"/>
        <v>0.45768333333333333</v>
      </c>
      <c r="U87" s="6">
        <f t="shared" si="8"/>
        <v>0.45602500000000001</v>
      </c>
      <c r="V87" s="6">
        <f t="shared" si="8"/>
        <v>0.4543666666666667</v>
      </c>
      <c r="W87" s="6">
        <f t="shared" si="8"/>
        <v>0.45270833333333332</v>
      </c>
      <c r="X87" s="6">
        <f t="shared" si="8"/>
        <v>0.45105000000000001</v>
      </c>
    </row>
    <row r="88" spans="1:24">
      <c r="A88" s="187">
        <v>87</v>
      </c>
      <c r="B88" s="191">
        <v>0.44109999999999999</v>
      </c>
      <c r="C88" s="191">
        <v>0.44109999999999999</v>
      </c>
      <c r="D88" s="191">
        <v>0.44109999999999999</v>
      </c>
      <c r="E88" s="191">
        <v>0.44109999999999999</v>
      </c>
      <c r="F88" s="191">
        <v>0.44109999999999999</v>
      </c>
      <c r="G88" s="191">
        <v>0.44109999999999999</v>
      </c>
      <c r="H88" s="191">
        <v>0.44109999999999999</v>
      </c>
      <c r="I88" s="191">
        <v>0.44109999999999999</v>
      </c>
      <c r="J88" s="191">
        <v>0.44109999999999999</v>
      </c>
      <c r="K88" s="371"/>
      <c r="L88" s="6">
        <f t="shared" si="12"/>
        <v>0.45105000000000001</v>
      </c>
      <c r="M88" s="313">
        <f t="shared" si="10"/>
        <v>0.44939166666666669</v>
      </c>
      <c r="N88" s="313">
        <f t="shared" si="10"/>
        <v>0.44773333333333332</v>
      </c>
      <c r="O88" s="313">
        <f t="shared" si="10"/>
        <v>0.446075</v>
      </c>
      <c r="P88" s="313">
        <f t="shared" si="10"/>
        <v>0.44441666666666668</v>
      </c>
      <c r="Q88" s="313">
        <f t="shared" si="10"/>
        <v>0.44275833333333331</v>
      </c>
      <c r="R88" s="8">
        <f t="shared" si="11"/>
        <v>0.44109999999999999</v>
      </c>
      <c r="S88" s="6">
        <f t="shared" si="9"/>
        <v>0.43934166666666663</v>
      </c>
      <c r="T88" s="6">
        <f t="shared" si="8"/>
        <v>0.43758333333333332</v>
      </c>
      <c r="U88" s="6">
        <f t="shared" si="8"/>
        <v>0.43582500000000002</v>
      </c>
      <c r="V88" s="6">
        <f t="shared" si="8"/>
        <v>0.43406666666666666</v>
      </c>
      <c r="W88" s="6">
        <f t="shared" si="8"/>
        <v>0.43230833333333329</v>
      </c>
      <c r="X88" s="6">
        <f t="shared" si="8"/>
        <v>0.43054999999999999</v>
      </c>
    </row>
    <row r="89" spans="1:24">
      <c r="A89" s="187">
        <v>88</v>
      </c>
      <c r="B89" s="191">
        <v>0.42</v>
      </c>
      <c r="C89" s="191">
        <v>0.42</v>
      </c>
      <c r="D89" s="191">
        <v>0.42</v>
      </c>
      <c r="E89" s="191">
        <v>0.42</v>
      </c>
      <c r="F89" s="191">
        <v>0.42</v>
      </c>
      <c r="G89" s="191">
        <v>0.42</v>
      </c>
      <c r="H89" s="191">
        <v>0.42</v>
      </c>
      <c r="I89" s="191">
        <v>0.42</v>
      </c>
      <c r="J89" s="191">
        <v>0.42</v>
      </c>
      <c r="K89" s="371"/>
      <c r="L89" s="6">
        <f t="shared" si="12"/>
        <v>0.43054999999999999</v>
      </c>
      <c r="M89" s="313">
        <f t="shared" si="10"/>
        <v>0.42879166666666668</v>
      </c>
      <c r="N89" s="313">
        <f t="shared" si="10"/>
        <v>0.42703333333333332</v>
      </c>
      <c r="O89" s="313">
        <f t="shared" si="10"/>
        <v>0.42527499999999996</v>
      </c>
      <c r="P89" s="313">
        <f t="shared" si="10"/>
        <v>0.42351666666666665</v>
      </c>
      <c r="Q89" s="313">
        <f t="shared" si="10"/>
        <v>0.42175833333333335</v>
      </c>
      <c r="R89" s="8">
        <f t="shared" si="11"/>
        <v>0.42</v>
      </c>
      <c r="S89" s="6">
        <f t="shared" si="9"/>
        <v>0.41814166666666663</v>
      </c>
      <c r="T89" s="6">
        <f t="shared" si="8"/>
        <v>0.41628333333333334</v>
      </c>
      <c r="U89" s="6">
        <f t="shared" si="8"/>
        <v>0.41442499999999999</v>
      </c>
      <c r="V89" s="6">
        <f t="shared" si="8"/>
        <v>0.41256666666666664</v>
      </c>
      <c r="W89" s="6">
        <f t="shared" si="8"/>
        <v>0.41070833333333334</v>
      </c>
      <c r="X89" s="6">
        <f t="shared" si="8"/>
        <v>0.40884999999999999</v>
      </c>
    </row>
    <row r="90" spans="1:24">
      <c r="A90" s="187">
        <v>89</v>
      </c>
      <c r="B90" s="191">
        <v>0.3977</v>
      </c>
      <c r="C90" s="191">
        <v>0.3977</v>
      </c>
      <c r="D90" s="191">
        <v>0.3977</v>
      </c>
      <c r="E90" s="191">
        <v>0.3977</v>
      </c>
      <c r="F90" s="191">
        <v>0.3977</v>
      </c>
      <c r="G90" s="191">
        <v>0.3977</v>
      </c>
      <c r="H90" s="191">
        <v>0.3977</v>
      </c>
      <c r="I90" s="191">
        <v>0.3977</v>
      </c>
      <c r="J90" s="191">
        <v>0.3977</v>
      </c>
      <c r="K90" s="371"/>
      <c r="L90" s="6">
        <f t="shared" si="12"/>
        <v>0.40884999999999999</v>
      </c>
      <c r="M90" s="313">
        <f t="shared" si="10"/>
        <v>0.40699166666666664</v>
      </c>
      <c r="N90" s="313">
        <f t="shared" si="10"/>
        <v>0.40513333333333335</v>
      </c>
      <c r="O90" s="313">
        <f t="shared" si="10"/>
        <v>0.40327499999999999</v>
      </c>
      <c r="P90" s="313">
        <f t="shared" si="10"/>
        <v>0.40141666666666664</v>
      </c>
      <c r="Q90" s="313">
        <f t="shared" si="10"/>
        <v>0.39955833333333335</v>
      </c>
      <c r="R90" s="8">
        <f t="shared" si="11"/>
        <v>0.3977</v>
      </c>
      <c r="S90" s="6">
        <f t="shared" si="9"/>
        <v>0.39574166666666666</v>
      </c>
      <c r="T90" s="6">
        <f t="shared" si="8"/>
        <v>0.39378333333333332</v>
      </c>
      <c r="U90" s="6">
        <f t="shared" si="8"/>
        <v>0.39182499999999998</v>
      </c>
      <c r="V90" s="6">
        <f t="shared" si="8"/>
        <v>0.38986666666666664</v>
      </c>
      <c r="W90" s="6">
        <f t="shared" si="8"/>
        <v>0.3879083333333333</v>
      </c>
      <c r="X90" s="6">
        <f t="shared" si="8"/>
        <v>0.38595000000000002</v>
      </c>
    </row>
    <row r="91" spans="1:24">
      <c r="A91" s="192">
        <v>90</v>
      </c>
      <c r="B91" s="193">
        <v>0.37419999999999998</v>
      </c>
      <c r="C91" s="193">
        <v>0.37419999999999998</v>
      </c>
      <c r="D91" s="193">
        <v>0.37419999999999998</v>
      </c>
      <c r="E91" s="193">
        <v>0.37419999999999998</v>
      </c>
      <c r="F91" s="193">
        <v>0.37419999999999998</v>
      </c>
      <c r="G91" s="193">
        <v>0.37419999999999998</v>
      </c>
      <c r="H91" s="193">
        <v>0.37419999999999998</v>
      </c>
      <c r="I91" s="193">
        <v>0.37419999999999998</v>
      </c>
      <c r="J91" s="193">
        <v>0.37419999999999998</v>
      </c>
      <c r="K91" s="370"/>
      <c r="L91" s="6">
        <f t="shared" si="12"/>
        <v>0.38595000000000002</v>
      </c>
      <c r="M91" s="313">
        <f t="shared" si="10"/>
        <v>0.38399166666666668</v>
      </c>
      <c r="N91" s="313">
        <f t="shared" si="10"/>
        <v>0.38203333333333334</v>
      </c>
      <c r="O91" s="313">
        <f t="shared" si="10"/>
        <v>0.380075</v>
      </c>
      <c r="P91" s="313">
        <f t="shared" si="10"/>
        <v>0.37811666666666666</v>
      </c>
      <c r="Q91" s="313">
        <f t="shared" si="10"/>
        <v>0.37615833333333332</v>
      </c>
      <c r="R91" s="8">
        <f t="shared" si="11"/>
        <v>0.37419999999999998</v>
      </c>
      <c r="S91" s="6">
        <f t="shared" si="9"/>
        <v>0.37214166666666665</v>
      </c>
      <c r="T91" s="6">
        <f t="shared" si="8"/>
        <v>0.37008333333333332</v>
      </c>
      <c r="U91" s="6">
        <f t="shared" si="8"/>
        <v>0.36802499999999999</v>
      </c>
      <c r="V91" s="6">
        <f t="shared" si="8"/>
        <v>0.36596666666666666</v>
      </c>
      <c r="W91" s="6">
        <f t="shared" si="8"/>
        <v>0.36390833333333333</v>
      </c>
      <c r="X91" s="6">
        <f t="shared" si="8"/>
        <v>0.36185</v>
      </c>
    </row>
    <row r="92" spans="1:24">
      <c r="A92" s="187">
        <v>91</v>
      </c>
      <c r="B92" s="191">
        <v>0.34949999999999998</v>
      </c>
      <c r="C92" s="191">
        <v>0.34949999999999998</v>
      </c>
      <c r="D92" s="191">
        <v>0.34949999999999998</v>
      </c>
      <c r="E92" s="191">
        <v>0.34949999999999998</v>
      </c>
      <c r="F92" s="191">
        <v>0.34949999999999998</v>
      </c>
      <c r="G92" s="191">
        <v>0.34949999999999998</v>
      </c>
      <c r="H92" s="191">
        <v>0.34949999999999998</v>
      </c>
      <c r="I92" s="191">
        <v>0.34949999999999998</v>
      </c>
      <c r="J92" s="191">
        <v>0.34949999999999998</v>
      </c>
      <c r="K92" s="371"/>
      <c r="L92" s="6">
        <f t="shared" si="12"/>
        <v>0.36185</v>
      </c>
      <c r="M92" s="313">
        <f t="shared" si="10"/>
        <v>0.35979166666666662</v>
      </c>
      <c r="N92" s="313">
        <f t="shared" si="10"/>
        <v>0.35773333333333329</v>
      </c>
      <c r="O92" s="313">
        <f t="shared" si="10"/>
        <v>0.35567499999999996</v>
      </c>
      <c r="P92" s="313">
        <f t="shared" si="10"/>
        <v>0.35361666666666663</v>
      </c>
      <c r="Q92" s="313">
        <f t="shared" si="10"/>
        <v>0.35155833333333331</v>
      </c>
      <c r="R92" s="8">
        <f t="shared" si="11"/>
        <v>0.34949999999999998</v>
      </c>
      <c r="S92" s="6">
        <f t="shared" si="9"/>
        <v>0.34734166666666666</v>
      </c>
      <c r="T92" s="6">
        <f t="shared" si="8"/>
        <v>0.34518333333333329</v>
      </c>
      <c r="U92" s="6">
        <f t="shared" si="8"/>
        <v>0.34302499999999997</v>
      </c>
      <c r="V92" s="6">
        <f t="shared" si="8"/>
        <v>0.34086666666666665</v>
      </c>
      <c r="W92" s="6">
        <f t="shared" si="8"/>
        <v>0.33870833333333333</v>
      </c>
      <c r="X92" s="6">
        <f t="shared" si="8"/>
        <v>0.33655000000000002</v>
      </c>
    </row>
    <row r="93" spans="1:24">
      <c r="A93" s="187">
        <v>92</v>
      </c>
      <c r="B93" s="191">
        <v>0.3236</v>
      </c>
      <c r="C93" s="191">
        <v>0.3236</v>
      </c>
      <c r="D93" s="191">
        <v>0.3236</v>
      </c>
      <c r="E93" s="191">
        <v>0.3236</v>
      </c>
      <c r="F93" s="191">
        <v>0.3236</v>
      </c>
      <c r="G93" s="191">
        <v>0.3236</v>
      </c>
      <c r="H93" s="191">
        <v>0.3236</v>
      </c>
      <c r="I93" s="191">
        <v>0.3236</v>
      </c>
      <c r="J93" s="191">
        <v>0.3236</v>
      </c>
      <c r="K93" s="371"/>
      <c r="L93" s="6">
        <f t="shared" si="12"/>
        <v>0.33655000000000002</v>
      </c>
      <c r="M93" s="313">
        <f t="shared" si="10"/>
        <v>0.33439166666666664</v>
      </c>
      <c r="N93" s="313">
        <f t="shared" si="10"/>
        <v>0.33223333333333332</v>
      </c>
      <c r="O93" s="313">
        <f t="shared" si="10"/>
        <v>0.33007500000000001</v>
      </c>
      <c r="P93" s="313">
        <f t="shared" si="10"/>
        <v>0.32791666666666663</v>
      </c>
      <c r="Q93" s="313">
        <f t="shared" si="10"/>
        <v>0.32575833333333332</v>
      </c>
      <c r="R93" s="8">
        <f t="shared" si="11"/>
        <v>0.3236</v>
      </c>
      <c r="S93" s="6">
        <f t="shared" si="9"/>
        <v>0.32134166666666664</v>
      </c>
      <c r="T93" s="6">
        <f t="shared" si="8"/>
        <v>0.31908333333333333</v>
      </c>
      <c r="U93" s="6">
        <f t="shared" si="8"/>
        <v>0.31682500000000002</v>
      </c>
      <c r="V93" s="6">
        <f t="shared" si="8"/>
        <v>0.31456666666666666</v>
      </c>
      <c r="W93" s="6">
        <f t="shared" si="8"/>
        <v>0.3123083333333333</v>
      </c>
      <c r="X93" s="6">
        <f t="shared" si="8"/>
        <v>0.31004999999999999</v>
      </c>
    </row>
    <row r="94" spans="1:24">
      <c r="A94" s="187">
        <v>93</v>
      </c>
      <c r="B94" s="191">
        <v>0.29649999999999999</v>
      </c>
      <c r="C94" s="191">
        <v>0.29649999999999999</v>
      </c>
      <c r="D94" s="191">
        <v>0.29649999999999999</v>
      </c>
      <c r="E94" s="191">
        <v>0.29649999999999999</v>
      </c>
      <c r="F94" s="191">
        <v>0.29649999999999999</v>
      </c>
      <c r="G94" s="191">
        <v>0.29649999999999999</v>
      </c>
      <c r="H94" s="191">
        <v>0.29649999999999999</v>
      </c>
      <c r="I94" s="191">
        <v>0.29649999999999999</v>
      </c>
      <c r="J94" s="191">
        <v>0.29649999999999999</v>
      </c>
      <c r="K94" s="371"/>
      <c r="L94" s="6">
        <f t="shared" si="12"/>
        <v>0.31004999999999999</v>
      </c>
      <c r="M94" s="313">
        <f t="shared" si="10"/>
        <v>0.30779166666666669</v>
      </c>
      <c r="N94" s="313">
        <f t="shared" si="10"/>
        <v>0.30553333333333332</v>
      </c>
      <c r="O94" s="313">
        <f t="shared" si="10"/>
        <v>0.30327499999999996</v>
      </c>
      <c r="P94" s="313">
        <f t="shared" si="10"/>
        <v>0.30101666666666665</v>
      </c>
      <c r="Q94" s="313">
        <f t="shared" si="10"/>
        <v>0.29875833333333335</v>
      </c>
      <c r="R94" s="8">
        <f t="shared" si="11"/>
        <v>0.29649999999999999</v>
      </c>
      <c r="S94" s="6">
        <f t="shared" si="9"/>
        <v>0.29414166666666663</v>
      </c>
      <c r="T94" s="6">
        <f t="shared" si="8"/>
        <v>0.29178333333333334</v>
      </c>
      <c r="U94" s="6">
        <f t="shared" si="8"/>
        <v>0.28942499999999999</v>
      </c>
      <c r="V94" s="6">
        <f t="shared" si="8"/>
        <v>0.28706666666666664</v>
      </c>
      <c r="W94" s="6">
        <f t="shared" si="8"/>
        <v>0.28470833333333334</v>
      </c>
      <c r="X94" s="6">
        <f t="shared" si="8"/>
        <v>0.28234999999999999</v>
      </c>
    </row>
    <row r="95" spans="1:24">
      <c r="A95" s="187">
        <v>94</v>
      </c>
      <c r="B95" s="191">
        <v>0.26819999999999999</v>
      </c>
      <c r="C95" s="191">
        <v>0.26819999999999999</v>
      </c>
      <c r="D95" s="191">
        <v>0.26819999999999999</v>
      </c>
      <c r="E95" s="191">
        <v>0.26819999999999999</v>
      </c>
      <c r="F95" s="191">
        <v>0.26819999999999999</v>
      </c>
      <c r="G95" s="191">
        <v>0.26819999999999999</v>
      </c>
      <c r="H95" s="191">
        <v>0.26819999999999999</v>
      </c>
      <c r="I95" s="191">
        <v>0.26819999999999999</v>
      </c>
      <c r="J95" s="191">
        <v>0.26819999999999999</v>
      </c>
      <c r="K95" s="371"/>
      <c r="L95" s="6">
        <f t="shared" si="12"/>
        <v>0.28234999999999999</v>
      </c>
      <c r="M95" s="313">
        <f t="shared" si="10"/>
        <v>0.27999166666666664</v>
      </c>
      <c r="N95" s="313">
        <f t="shared" si="10"/>
        <v>0.27763333333333334</v>
      </c>
      <c r="O95" s="313">
        <f t="shared" si="10"/>
        <v>0.27527499999999999</v>
      </c>
      <c r="P95" s="313">
        <f t="shared" si="10"/>
        <v>0.27291666666666664</v>
      </c>
      <c r="Q95" s="313">
        <f t="shared" si="10"/>
        <v>0.27055833333333335</v>
      </c>
      <c r="R95" s="8">
        <f t="shared" si="11"/>
        <v>0.26819999999999999</v>
      </c>
      <c r="S95" s="6">
        <f t="shared" si="9"/>
        <v>0.26574166666666665</v>
      </c>
      <c r="T95" s="6">
        <f t="shared" si="8"/>
        <v>0.26328333333333331</v>
      </c>
      <c r="U95" s="6">
        <f t="shared" si="8"/>
        <v>0.26082499999999997</v>
      </c>
      <c r="V95" s="6">
        <f t="shared" si="8"/>
        <v>0.25836666666666663</v>
      </c>
      <c r="W95" s="6">
        <f t="shared" si="8"/>
        <v>0.25590833333333335</v>
      </c>
      <c r="X95" s="6">
        <f t="shared" si="8"/>
        <v>0.25345000000000001</v>
      </c>
    </row>
    <row r="96" spans="1:24">
      <c r="A96" s="192">
        <v>95</v>
      </c>
      <c r="B96" s="193">
        <v>0.2387</v>
      </c>
      <c r="C96" s="193">
        <v>0.2387</v>
      </c>
      <c r="D96" s="193">
        <v>0.2387</v>
      </c>
      <c r="E96" s="193">
        <v>0.2387</v>
      </c>
      <c r="F96" s="193">
        <v>0.2387</v>
      </c>
      <c r="G96" s="193">
        <v>0.2387</v>
      </c>
      <c r="H96" s="193">
        <v>0.2387</v>
      </c>
      <c r="I96" s="193">
        <v>0.2387</v>
      </c>
      <c r="J96" s="193">
        <v>0.2387</v>
      </c>
      <c r="K96" s="370"/>
      <c r="L96" s="6">
        <f t="shared" si="12"/>
        <v>0.25345000000000001</v>
      </c>
      <c r="M96" s="313">
        <f t="shared" si="10"/>
        <v>0.25099166666666667</v>
      </c>
      <c r="N96" s="313">
        <f t="shared" si="10"/>
        <v>0.24853333333333333</v>
      </c>
      <c r="O96" s="313">
        <f t="shared" si="10"/>
        <v>0.24607499999999999</v>
      </c>
      <c r="P96" s="313">
        <f t="shared" si="10"/>
        <v>0.24361666666666665</v>
      </c>
      <c r="Q96" s="313">
        <f t="shared" si="10"/>
        <v>0.24115833333333334</v>
      </c>
      <c r="R96" s="8">
        <f t="shared" si="11"/>
        <v>0.2387</v>
      </c>
      <c r="S96" s="6">
        <f t="shared" si="9"/>
        <v>0.23614166666666667</v>
      </c>
      <c r="T96" s="6">
        <f t="shared" si="8"/>
        <v>0.23358333333333334</v>
      </c>
      <c r="U96" s="6">
        <f t="shared" si="8"/>
        <v>0.23102499999999998</v>
      </c>
      <c r="V96" s="6">
        <f t="shared" si="8"/>
        <v>0.22846666666666665</v>
      </c>
      <c r="W96" s="6">
        <f t="shared" si="8"/>
        <v>0.22590833333333332</v>
      </c>
      <c r="X96" s="6">
        <f t="shared" si="8"/>
        <v>0.22334999999999999</v>
      </c>
    </row>
    <row r="97" spans="1:24">
      <c r="A97" s="187">
        <v>96</v>
      </c>
      <c r="B97" s="191">
        <v>0.20799999999999999</v>
      </c>
      <c r="C97" s="191">
        <v>0.20799999999999999</v>
      </c>
      <c r="D97" s="191">
        <v>0.20799999999999999</v>
      </c>
      <c r="E97" s="191">
        <v>0.20799999999999999</v>
      </c>
      <c r="F97" s="191">
        <v>0.20799999999999999</v>
      </c>
      <c r="G97" s="191">
        <v>0.20799999999999999</v>
      </c>
      <c r="H97" s="191">
        <v>0.20799999999999999</v>
      </c>
      <c r="I97" s="191">
        <v>0.20799999999999999</v>
      </c>
      <c r="J97" s="191">
        <v>0.20799999999999999</v>
      </c>
      <c r="K97" s="371"/>
      <c r="L97" s="6">
        <f t="shared" si="12"/>
        <v>0.22334999999999999</v>
      </c>
      <c r="M97" s="313">
        <f t="shared" si="10"/>
        <v>0.22079166666666666</v>
      </c>
      <c r="N97" s="313">
        <f t="shared" si="10"/>
        <v>0.21823333333333333</v>
      </c>
      <c r="O97" s="313">
        <f t="shared" si="10"/>
        <v>0.21567500000000001</v>
      </c>
      <c r="P97" s="313">
        <f t="shared" si="10"/>
        <v>0.21311666666666665</v>
      </c>
      <c r="Q97" s="313">
        <f t="shared" si="10"/>
        <v>0.21055833333333332</v>
      </c>
      <c r="R97" s="8">
        <f t="shared" si="11"/>
        <v>0.20799999999999999</v>
      </c>
      <c r="S97" s="6">
        <f t="shared" si="9"/>
        <v>0.20534166666666664</v>
      </c>
      <c r="T97" s="6">
        <f t="shared" si="8"/>
        <v>0.20268333333333333</v>
      </c>
      <c r="U97" s="6">
        <f t="shared" si="8"/>
        <v>0.20002500000000001</v>
      </c>
      <c r="V97" s="6">
        <f t="shared" si="8"/>
        <v>0.19736666666666666</v>
      </c>
      <c r="W97" s="6">
        <f t="shared" si="8"/>
        <v>0.19470833333333332</v>
      </c>
      <c r="X97" s="6">
        <f t="shared" si="8"/>
        <v>0.19205</v>
      </c>
    </row>
    <row r="98" spans="1:24">
      <c r="A98" s="187">
        <v>97</v>
      </c>
      <c r="B98" s="191">
        <v>0.17610000000000001</v>
      </c>
      <c r="C98" s="191">
        <v>0.17610000000000001</v>
      </c>
      <c r="D98" s="191">
        <v>0.17610000000000001</v>
      </c>
      <c r="E98" s="191">
        <v>0.17610000000000001</v>
      </c>
      <c r="F98" s="191">
        <v>0.17610000000000001</v>
      </c>
      <c r="G98" s="191">
        <v>0.17610000000000001</v>
      </c>
      <c r="H98" s="191">
        <v>0.17610000000000001</v>
      </c>
      <c r="I98" s="191">
        <v>0.17610000000000001</v>
      </c>
      <c r="J98" s="191">
        <v>0.17610000000000001</v>
      </c>
      <c r="K98" s="371"/>
      <c r="L98" s="6">
        <f t="shared" si="12"/>
        <v>0.19205</v>
      </c>
      <c r="M98" s="313">
        <f t="shared" si="10"/>
        <v>0.18939166666666668</v>
      </c>
      <c r="N98" s="313">
        <f t="shared" si="10"/>
        <v>0.18673333333333333</v>
      </c>
      <c r="O98" s="313">
        <f t="shared" si="10"/>
        <v>0.18407499999999999</v>
      </c>
      <c r="P98" s="313">
        <f t="shared" si="10"/>
        <v>0.18141666666666667</v>
      </c>
      <c r="Q98" s="313">
        <f t="shared" si="10"/>
        <v>0.17875833333333335</v>
      </c>
      <c r="R98" s="8">
        <f t="shared" si="11"/>
        <v>0.17610000000000001</v>
      </c>
      <c r="S98" s="6">
        <f t="shared" si="9"/>
        <v>0.17334166666666667</v>
      </c>
      <c r="T98" s="6">
        <f t="shared" si="8"/>
        <v>0.17058333333333334</v>
      </c>
      <c r="U98" s="6">
        <f t="shared" si="8"/>
        <v>0.167825</v>
      </c>
      <c r="V98" s="6">
        <f t="shared" si="8"/>
        <v>0.16506666666666667</v>
      </c>
      <c r="W98" s="6">
        <f t="shared" si="8"/>
        <v>0.16230833333333333</v>
      </c>
      <c r="X98" s="6">
        <f t="shared" si="8"/>
        <v>0.15955</v>
      </c>
    </row>
    <row r="99" spans="1:24">
      <c r="A99" s="187">
        <v>98</v>
      </c>
      <c r="B99" s="191">
        <v>0.14299999999999999</v>
      </c>
      <c r="C99" s="191">
        <v>0.14299999999999999</v>
      </c>
      <c r="D99" s="191">
        <v>0.14299999999999999</v>
      </c>
      <c r="E99" s="191">
        <v>0.14299999999999999</v>
      </c>
      <c r="F99" s="191">
        <v>0.14299999999999999</v>
      </c>
      <c r="G99" s="191">
        <v>0.14299999999999999</v>
      </c>
      <c r="H99" s="191">
        <v>0.14299999999999999</v>
      </c>
      <c r="I99" s="191">
        <v>0.14299999999999999</v>
      </c>
      <c r="J99" s="191">
        <v>0.14299999999999999</v>
      </c>
      <c r="K99" s="371"/>
      <c r="L99" s="6">
        <f t="shared" si="12"/>
        <v>0.15955</v>
      </c>
      <c r="M99" s="313">
        <f t="shared" si="10"/>
        <v>0.15679166666666666</v>
      </c>
      <c r="N99" s="313">
        <f t="shared" si="10"/>
        <v>0.15403333333333333</v>
      </c>
      <c r="O99" s="313">
        <f t="shared" si="10"/>
        <v>0.15127499999999999</v>
      </c>
      <c r="P99" s="313">
        <f t="shared" si="10"/>
        <v>0.14851666666666666</v>
      </c>
      <c r="Q99" s="313">
        <f t="shared" si="10"/>
        <v>0.14575833333333332</v>
      </c>
      <c r="R99" s="8">
        <f t="shared" si="11"/>
        <v>0.14299999999999999</v>
      </c>
      <c r="S99" s="6">
        <f t="shared" si="9"/>
        <v>0.14014166666666666</v>
      </c>
      <c r="T99" s="6">
        <f t="shared" si="8"/>
        <v>0.13728333333333331</v>
      </c>
      <c r="U99" s="6">
        <f t="shared" si="8"/>
        <v>0.13442499999999999</v>
      </c>
      <c r="V99" s="6">
        <f t="shared" si="8"/>
        <v>0.13156666666666667</v>
      </c>
      <c r="W99" s="6">
        <f t="shared" si="8"/>
        <v>0.12870833333333331</v>
      </c>
      <c r="X99" s="6">
        <f t="shared" si="8"/>
        <v>0.12584999999999999</v>
      </c>
    </row>
    <row r="100" spans="1:24">
      <c r="A100" s="187">
        <v>99</v>
      </c>
      <c r="B100" s="191">
        <v>0.1087</v>
      </c>
      <c r="C100" s="191">
        <v>0.1087</v>
      </c>
      <c r="D100" s="191">
        <v>0.1087</v>
      </c>
      <c r="E100" s="191">
        <v>0.1087</v>
      </c>
      <c r="F100" s="191">
        <v>0.1087</v>
      </c>
      <c r="G100" s="191">
        <v>0.1087</v>
      </c>
      <c r="H100" s="191">
        <v>0.1087</v>
      </c>
      <c r="I100" s="191">
        <v>0.1087</v>
      </c>
      <c r="J100" s="191">
        <v>0.1087</v>
      </c>
      <c r="K100" s="371"/>
      <c r="L100" s="6">
        <f t="shared" si="12"/>
        <v>0.12584999999999999</v>
      </c>
      <c r="M100" s="313">
        <f t="shared" si="10"/>
        <v>0.12299166666666667</v>
      </c>
      <c r="N100" s="313">
        <f t="shared" si="10"/>
        <v>0.12013333333333333</v>
      </c>
      <c r="O100" s="313">
        <f t="shared" si="10"/>
        <v>0.117275</v>
      </c>
      <c r="P100" s="313">
        <f t="shared" si="10"/>
        <v>0.11441666666666667</v>
      </c>
      <c r="Q100" s="313">
        <f t="shared" si="10"/>
        <v>0.11155833333333334</v>
      </c>
      <c r="R100" s="8">
        <f t="shared" si="11"/>
        <v>0.1087</v>
      </c>
      <c r="S100" s="6">
        <f t="shared" si="9"/>
        <v>0.10574166666666668</v>
      </c>
      <c r="T100" s="6">
        <f t="shared" si="8"/>
        <v>0.10278333333333334</v>
      </c>
      <c r="U100" s="6">
        <f t="shared" si="8"/>
        <v>9.9824999999999997E-2</v>
      </c>
      <c r="V100" s="6">
        <f t="shared" si="8"/>
        <v>9.686666666666667E-2</v>
      </c>
      <c r="W100" s="6">
        <f t="shared" si="8"/>
        <v>9.3908333333333344E-2</v>
      </c>
      <c r="X100" s="6">
        <f t="shared" si="8"/>
        <v>9.0950000000000003E-2</v>
      </c>
    </row>
    <row r="101" spans="1:24" ht="13.5" thickBot="1">
      <c r="A101" s="199">
        <v>100</v>
      </c>
      <c r="B101" s="193">
        <v>7.3200000000000001E-2</v>
      </c>
      <c r="C101" s="193">
        <v>7.3200000000000001E-2</v>
      </c>
      <c r="D101" s="193">
        <v>7.3200000000000001E-2</v>
      </c>
      <c r="E101" s="193">
        <v>7.3200000000000001E-2</v>
      </c>
      <c r="F101" s="193">
        <v>7.3200000000000001E-2</v>
      </c>
      <c r="G101" s="193">
        <v>7.3200000000000001E-2</v>
      </c>
      <c r="H101" s="193">
        <v>7.3200000000000001E-2</v>
      </c>
      <c r="I101" s="193">
        <v>7.3200000000000001E-2</v>
      </c>
      <c r="J101" s="193">
        <v>7.3200000000000001E-2</v>
      </c>
      <c r="K101" s="370"/>
      <c r="L101" s="6">
        <f t="shared" si="12"/>
        <v>9.0950000000000003E-2</v>
      </c>
      <c r="M101" s="313">
        <f t="shared" si="10"/>
        <v>8.7991666666666662E-2</v>
      </c>
      <c r="N101" s="313">
        <f t="shared" si="10"/>
        <v>8.5033333333333336E-2</v>
      </c>
      <c r="O101" s="313">
        <f t="shared" si="10"/>
        <v>8.2075000000000009E-2</v>
      </c>
      <c r="P101" s="313">
        <f t="shared" si="10"/>
        <v>7.9116666666666668E-2</v>
      </c>
      <c r="Q101" s="313">
        <f t="shared" si="10"/>
        <v>7.6158333333333328E-2</v>
      </c>
      <c r="R101" s="8">
        <f t="shared" si="11"/>
        <v>7.3200000000000001E-2</v>
      </c>
      <c r="S101" s="6"/>
      <c r="T101" s="6"/>
      <c r="U101" s="6"/>
      <c r="V101" s="6"/>
      <c r="W101" s="6"/>
      <c r="X101" s="6"/>
    </row>
    <row r="102" spans="1:24" ht="15">
      <c r="A102" s="196"/>
      <c r="B102" s="196"/>
      <c r="C102" s="196"/>
      <c r="D102" s="196"/>
      <c r="E102" s="196"/>
      <c r="F102" s="196"/>
      <c r="G102" s="196"/>
      <c r="H102" s="196"/>
      <c r="I102" s="374"/>
      <c r="J102" s="182"/>
      <c r="K102" s="182"/>
    </row>
    <row r="103" spans="1:24" ht="15.75">
      <c r="A103" s="197"/>
      <c r="B103" s="197"/>
      <c r="C103" s="198"/>
      <c r="D103" s="198"/>
      <c r="E103" s="198"/>
      <c r="F103" s="198"/>
      <c r="G103" s="198"/>
      <c r="H103" s="198"/>
      <c r="I103" s="198"/>
      <c r="J103" s="182"/>
      <c r="K103" s="182"/>
    </row>
    <row r="104" spans="1:24" ht="15.75">
      <c r="A104" s="197"/>
      <c r="B104" s="197"/>
      <c r="C104" s="198"/>
      <c r="D104" s="198"/>
      <c r="E104" s="198"/>
      <c r="F104" s="198"/>
      <c r="G104" s="198"/>
      <c r="H104" s="198"/>
      <c r="I104" s="198"/>
      <c r="J104" s="182"/>
      <c r="K104" s="182"/>
    </row>
    <row r="105" spans="1:24" ht="15.75">
      <c r="A105" s="197"/>
      <c r="B105" s="197"/>
      <c r="C105" s="198"/>
      <c r="D105" s="198"/>
      <c r="E105" s="198"/>
      <c r="F105" s="198"/>
      <c r="G105" s="198"/>
      <c r="H105" s="198"/>
      <c r="I105" s="198"/>
      <c r="J105" s="182"/>
      <c r="K105" s="182"/>
    </row>
    <row r="106" spans="1:24" ht="15.75">
      <c r="A106" s="197"/>
      <c r="B106" s="197"/>
      <c r="C106" s="198"/>
      <c r="D106" s="198"/>
      <c r="E106" s="198"/>
      <c r="F106" s="198"/>
      <c r="G106" s="198"/>
      <c r="H106" s="198"/>
      <c r="I106" s="198"/>
      <c r="J106" s="182"/>
      <c r="K106" s="182"/>
    </row>
    <row r="107" spans="1:24" ht="15.75">
      <c r="A107" s="197"/>
      <c r="B107" s="197"/>
      <c r="C107" s="198"/>
      <c r="D107" s="198"/>
      <c r="E107" s="198"/>
      <c r="F107" s="198"/>
      <c r="G107" s="198"/>
      <c r="H107" s="198"/>
      <c r="I107" s="198"/>
      <c r="J107" s="182"/>
      <c r="K107" s="182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tabColor rgb="FFFFFF00"/>
    <pageSetUpPr fitToPage="1"/>
  </sheetPr>
  <dimension ref="A4:AE76"/>
  <sheetViews>
    <sheetView zoomScale="95" zoomScaleNormal="95" workbookViewId="0"/>
  </sheetViews>
  <sheetFormatPr defaultRowHeight="12.75"/>
  <cols>
    <col min="1" max="1" width="2.85546875" customWidth="1"/>
    <col min="2" max="2" width="18.85546875" customWidth="1"/>
    <col min="20" max="20" width="2.5703125" customWidth="1"/>
    <col min="21" max="21" width="18.7109375" bestFit="1" customWidth="1"/>
    <col min="22" max="22" width="12.5703125" bestFit="1" customWidth="1"/>
  </cols>
  <sheetData>
    <row r="4" spans="1:31">
      <c r="C4" s="321" t="s">
        <v>285</v>
      </c>
      <c r="D4" s="321" t="s">
        <v>286</v>
      </c>
      <c r="E4" s="321" t="s">
        <v>341</v>
      </c>
      <c r="F4" s="321" t="s">
        <v>287</v>
      </c>
      <c r="G4" s="321">
        <v>3000</v>
      </c>
      <c r="H4" s="321" t="s">
        <v>288</v>
      </c>
      <c r="I4" s="321" t="s">
        <v>342</v>
      </c>
      <c r="J4" s="321" t="s">
        <v>289</v>
      </c>
      <c r="K4" s="321">
        <v>4500</v>
      </c>
      <c r="L4" s="321" t="s">
        <v>290</v>
      </c>
      <c r="M4" s="321" t="s">
        <v>291</v>
      </c>
      <c r="N4" s="321" t="s">
        <v>343</v>
      </c>
      <c r="O4" s="321">
        <v>6000</v>
      </c>
      <c r="P4" s="321" t="s">
        <v>292</v>
      </c>
      <c r="Q4" s="321">
        <v>8000</v>
      </c>
      <c r="R4" s="321" t="s">
        <v>293</v>
      </c>
      <c r="S4" s="321">
        <v>8200</v>
      </c>
      <c r="U4" s="520" t="s">
        <v>335</v>
      </c>
      <c r="V4" s="520"/>
    </row>
    <row r="5" spans="1:31">
      <c r="C5" s="353">
        <v>1.5</v>
      </c>
      <c r="D5" s="353">
        <v>1.6093440000000001</v>
      </c>
      <c r="E5" s="353">
        <v>1.7</v>
      </c>
      <c r="F5" s="353">
        <v>2</v>
      </c>
      <c r="G5" s="353">
        <v>3</v>
      </c>
      <c r="H5" s="353">
        <v>3.2186880000000002</v>
      </c>
      <c r="I5" s="353">
        <v>3.4</v>
      </c>
      <c r="J5" s="353">
        <v>4</v>
      </c>
      <c r="K5" s="353">
        <v>4.5</v>
      </c>
      <c r="L5" s="353">
        <v>4.8280320000000003</v>
      </c>
      <c r="M5" s="353">
        <v>5</v>
      </c>
      <c r="N5" s="353">
        <v>5.5</v>
      </c>
      <c r="O5" s="353">
        <v>6</v>
      </c>
      <c r="P5" s="360">
        <f>2*H5</f>
        <v>6.4373760000000004</v>
      </c>
      <c r="Q5" s="353">
        <v>8</v>
      </c>
      <c r="R5" s="353">
        <v>8.0467200000000005</v>
      </c>
      <c r="S5" s="353">
        <v>8.1999999999999993</v>
      </c>
      <c r="U5" s="321">
        <v>1.5</v>
      </c>
      <c r="V5" s="323">
        <v>205.8</v>
      </c>
    </row>
    <row r="6" spans="1:31">
      <c r="B6" t="s">
        <v>294</v>
      </c>
      <c r="C6" s="354">
        <v>205.8</v>
      </c>
      <c r="D6" s="354">
        <v>222.6</v>
      </c>
      <c r="E6" s="355">
        <f>D6+(F6-D6)*(E5-D5)/(F5-D5)</f>
        <v>236.66289318479681</v>
      </c>
      <c r="F6" s="354">
        <v>283.2</v>
      </c>
      <c r="G6" s="354">
        <v>439.99999980000001</v>
      </c>
      <c r="H6" s="354">
        <v>474.6</v>
      </c>
      <c r="I6" s="355">
        <f>H6+(J6-H6)*(I5-H5)/(J5-H5)</f>
        <v>503.23632044560941</v>
      </c>
      <c r="J6" s="354">
        <v>598</v>
      </c>
      <c r="K6" s="355">
        <f>J6+(L6-J6)*(K5-J5)/(L5-J5)</f>
        <v>677.70706446127679</v>
      </c>
      <c r="L6" s="354">
        <v>730</v>
      </c>
      <c r="M6" s="354">
        <v>757</v>
      </c>
      <c r="N6" s="355">
        <f>M6+(O6-M6)*(N5-M5)/(O5-M5)</f>
        <v>838</v>
      </c>
      <c r="O6" s="354">
        <v>919</v>
      </c>
      <c r="P6" s="355">
        <f>O6+(Q6-O6)*(P5-O5)/(Q5-O5)</f>
        <v>990.72966400000007</v>
      </c>
      <c r="Q6" s="354">
        <v>1247</v>
      </c>
      <c r="R6" s="354">
        <v>1255</v>
      </c>
      <c r="S6" s="356">
        <f>+U76</f>
        <v>1279.986142423717</v>
      </c>
      <c r="U6" s="321">
        <v>1.6093440000000001</v>
      </c>
      <c r="V6" s="323">
        <v>222.6</v>
      </c>
    </row>
    <row r="7" spans="1:31">
      <c r="A7" s="330">
        <v>2</v>
      </c>
      <c r="B7" s="1" t="str">
        <f>+"Men Road (+"&amp;A7&amp;"%)"</f>
        <v>Men Road (+2%)</v>
      </c>
      <c r="C7" s="357">
        <f>+C6*1.02</f>
        <v>209.91600000000003</v>
      </c>
      <c r="D7" s="357">
        <f t="shared" ref="D7:L7" si="0">+D6*1.02</f>
        <v>227.05199999999999</v>
      </c>
      <c r="E7" s="357">
        <f t="shared" ref="E7" si="1">+E6*1.02</f>
        <v>241.39615104849275</v>
      </c>
      <c r="F7" s="357">
        <f t="shared" si="0"/>
        <v>288.86399999999998</v>
      </c>
      <c r="G7" s="357">
        <f t="shared" si="0"/>
        <v>448.79999979600001</v>
      </c>
      <c r="H7" s="357">
        <f t="shared" si="0"/>
        <v>484.09200000000004</v>
      </c>
      <c r="I7" s="357">
        <f t="shared" ref="I7" si="2">+I6*1.02</f>
        <v>513.30104685452159</v>
      </c>
      <c r="J7" s="357">
        <f t="shared" si="0"/>
        <v>609.96</v>
      </c>
      <c r="K7" s="357">
        <f t="shared" si="0"/>
        <v>691.26120575050231</v>
      </c>
      <c r="L7" s="357">
        <f t="shared" si="0"/>
        <v>744.6</v>
      </c>
      <c r="M7" s="358">
        <v>774</v>
      </c>
      <c r="N7" s="357">
        <f t="shared" ref="N7" si="3">+N6*1.02</f>
        <v>854.76</v>
      </c>
      <c r="O7" s="358">
        <v>940</v>
      </c>
      <c r="P7" s="359">
        <v>1011</v>
      </c>
      <c r="Q7" s="358">
        <v>1272</v>
      </c>
      <c r="R7" s="358">
        <v>1280</v>
      </c>
      <c r="S7" s="357">
        <f t="shared" ref="S7" si="4">+S6*1.02</f>
        <v>1305.5858652721913</v>
      </c>
      <c r="U7" s="321">
        <v>2</v>
      </c>
      <c r="V7" s="323">
        <v>283.2</v>
      </c>
    </row>
    <row r="8" spans="1:31">
      <c r="B8" t="s">
        <v>295</v>
      </c>
      <c r="C8" s="85">
        <f t="shared" ref="C8:L8" si="5">+C7/C6*100</f>
        <v>102</v>
      </c>
      <c r="D8" s="85">
        <f t="shared" si="5"/>
        <v>102</v>
      </c>
      <c r="E8" s="85">
        <f t="shared" ref="E8" si="6">+E7/E6*100</f>
        <v>102</v>
      </c>
      <c r="F8" s="85">
        <f t="shared" si="5"/>
        <v>102</v>
      </c>
      <c r="G8" s="85">
        <f t="shared" si="5"/>
        <v>102</v>
      </c>
      <c r="H8" s="85">
        <f t="shared" si="5"/>
        <v>102</v>
      </c>
      <c r="I8" s="85">
        <f t="shared" ref="I8" si="7">+I7/I6*100</f>
        <v>102</v>
      </c>
      <c r="J8" s="85">
        <f t="shared" si="5"/>
        <v>102</v>
      </c>
      <c r="K8" s="85">
        <f t="shared" si="5"/>
        <v>102</v>
      </c>
      <c r="L8" s="85">
        <f t="shared" si="5"/>
        <v>102</v>
      </c>
      <c r="M8" s="85">
        <f>+M7/M6*100</f>
        <v>102.24570673712022</v>
      </c>
      <c r="N8" s="85">
        <f t="shared" ref="N8" si="8">+N7/N6*100</f>
        <v>102</v>
      </c>
      <c r="O8" s="85">
        <f t="shared" ref="O8:S8" si="9">+O7/O6*100</f>
        <v>102.28509249183895</v>
      </c>
      <c r="P8" s="85">
        <f t="shared" si="9"/>
        <v>102.04600071407572</v>
      </c>
      <c r="Q8" s="85">
        <f t="shared" si="9"/>
        <v>102.00481154771452</v>
      </c>
      <c r="R8" s="85">
        <f t="shared" si="9"/>
        <v>101.99203187250995</v>
      </c>
      <c r="S8" s="85">
        <f t="shared" si="9"/>
        <v>102</v>
      </c>
      <c r="U8" s="321">
        <v>3</v>
      </c>
      <c r="V8" s="323">
        <v>439.99999980000001</v>
      </c>
    </row>
    <row r="9" spans="1:31">
      <c r="K9" s="147"/>
      <c r="U9" s="321">
        <v>3.2186880000000002</v>
      </c>
      <c r="V9" s="323">
        <v>474.6</v>
      </c>
    </row>
    <row r="10" spans="1:31">
      <c r="C10" s="321" t="s">
        <v>285</v>
      </c>
      <c r="D10" s="321" t="s">
        <v>286</v>
      </c>
      <c r="E10" s="321" t="s">
        <v>341</v>
      </c>
      <c r="F10" s="321" t="s">
        <v>287</v>
      </c>
      <c r="G10" s="321">
        <v>3000</v>
      </c>
      <c r="H10" s="321" t="s">
        <v>288</v>
      </c>
      <c r="I10" s="321" t="s">
        <v>342</v>
      </c>
      <c r="J10" s="321" t="s">
        <v>289</v>
      </c>
      <c r="K10" s="321">
        <v>4500</v>
      </c>
      <c r="L10" s="321" t="s">
        <v>290</v>
      </c>
      <c r="M10" s="321" t="s">
        <v>291</v>
      </c>
      <c r="N10" s="321" t="s">
        <v>343</v>
      </c>
      <c r="O10" s="321">
        <v>6000</v>
      </c>
      <c r="P10" s="321" t="s">
        <v>292</v>
      </c>
      <c r="Q10" s="321">
        <v>8000</v>
      </c>
      <c r="R10" s="321" t="s">
        <v>293</v>
      </c>
      <c r="S10" s="321">
        <v>8200</v>
      </c>
      <c r="U10" s="321">
        <v>4</v>
      </c>
      <c r="V10" s="323">
        <v>598</v>
      </c>
    </row>
    <row r="11" spans="1:31">
      <c r="C11" s="321">
        <v>1.5</v>
      </c>
      <c r="D11" s="321">
        <v>1.6093440000000001</v>
      </c>
      <c r="E11" s="321">
        <v>1.7</v>
      </c>
      <c r="F11" s="321">
        <v>2</v>
      </c>
      <c r="G11" s="321">
        <v>3</v>
      </c>
      <c r="H11" s="321">
        <v>3.2186880000000002</v>
      </c>
      <c r="I11" s="321">
        <v>3.4</v>
      </c>
      <c r="J11" s="321">
        <v>4</v>
      </c>
      <c r="K11" s="321">
        <v>4.5</v>
      </c>
      <c r="L11" s="321">
        <v>4.8280320000000003</v>
      </c>
      <c r="M11" s="321">
        <v>5</v>
      </c>
      <c r="N11" s="321">
        <v>5.5</v>
      </c>
      <c r="O11" s="321">
        <v>6</v>
      </c>
      <c r="P11" s="322">
        <f>2*H11</f>
        <v>6.4373760000000004</v>
      </c>
      <c r="Q11" s="321">
        <v>8</v>
      </c>
      <c r="R11" s="321">
        <v>8.0467200000000005</v>
      </c>
      <c r="S11" s="321">
        <v>8.1999999999999993</v>
      </c>
    </row>
    <row r="12" spans="1:31" ht="15">
      <c r="B12" t="s">
        <v>296</v>
      </c>
      <c r="C12" s="323">
        <v>232.47</v>
      </c>
      <c r="D12" s="323">
        <v>251.6</v>
      </c>
      <c r="E12" s="352">
        <f>D12+(F12-D12)*(E11-D11)/(F11-D11)</f>
        <v>267.82105996068151</v>
      </c>
      <c r="F12" s="324">
        <v>321.5</v>
      </c>
      <c r="G12" s="324">
        <v>501.42</v>
      </c>
      <c r="H12" s="324">
        <v>541.5</v>
      </c>
      <c r="I12" s="352">
        <f>H12+(J12-H12)*(I11-H11)/(J11-H11)</f>
        <v>574.336623525557</v>
      </c>
      <c r="J12" s="324">
        <v>683</v>
      </c>
      <c r="K12" s="352">
        <f>J12+(L12-J12)*(K11-J11)/(L11-J11)</f>
        <v>773.57620961508735</v>
      </c>
      <c r="L12" s="324">
        <v>833</v>
      </c>
      <c r="M12" s="324">
        <v>864.68</v>
      </c>
      <c r="N12" s="352">
        <f>M12+(O12-M12)*(N11-M11)/(O11-M11)</f>
        <v>957.83999999999992</v>
      </c>
      <c r="O12" s="324">
        <v>1051</v>
      </c>
      <c r="P12" s="324">
        <v>1132</v>
      </c>
      <c r="Q12" s="324">
        <v>1425</v>
      </c>
      <c r="R12" s="323">
        <v>1435</v>
      </c>
      <c r="S12" s="323"/>
      <c r="T12" s="344"/>
    </row>
    <row r="13" spans="1:31">
      <c r="A13" s="330">
        <v>3</v>
      </c>
      <c r="B13" s="1" t="str">
        <f>+"Women Road (+"&amp;A13&amp;"%)"</f>
        <v>Women Road (+3%)</v>
      </c>
      <c r="C13" s="346">
        <f>+C12*1.03</f>
        <v>239.44409999999999</v>
      </c>
      <c r="D13" s="346">
        <f t="shared" ref="D13:R13" si="10">+D12*1.03</f>
        <v>259.14800000000002</v>
      </c>
      <c r="E13" s="346">
        <f t="shared" si="10"/>
        <v>275.85569175950195</v>
      </c>
      <c r="F13" s="346">
        <f t="shared" si="10"/>
        <v>331.14499999999998</v>
      </c>
      <c r="G13" s="346">
        <f t="shared" si="10"/>
        <v>516.46260000000007</v>
      </c>
      <c r="H13" s="346">
        <f t="shared" si="10"/>
        <v>557.745</v>
      </c>
      <c r="I13" s="346">
        <f t="shared" si="10"/>
        <v>591.56672223132375</v>
      </c>
      <c r="J13" s="346">
        <f t="shared" si="10"/>
        <v>703.49</v>
      </c>
      <c r="K13" s="346">
        <f t="shared" si="10"/>
        <v>796.78349590354003</v>
      </c>
      <c r="L13" s="346">
        <f t="shared" si="10"/>
        <v>857.99</v>
      </c>
      <c r="M13" s="346">
        <f t="shared" si="10"/>
        <v>890.62040000000002</v>
      </c>
      <c r="N13" s="346">
        <f t="shared" si="10"/>
        <v>986.5752</v>
      </c>
      <c r="O13" s="346">
        <f t="shared" si="10"/>
        <v>1082.53</v>
      </c>
      <c r="P13" s="346">
        <f t="shared" si="10"/>
        <v>1165.96</v>
      </c>
      <c r="Q13" s="346">
        <f t="shared" si="10"/>
        <v>1467.75</v>
      </c>
      <c r="R13" s="346">
        <f t="shared" si="10"/>
        <v>1478.05</v>
      </c>
      <c r="S13" s="144"/>
    </row>
    <row r="14" spans="1:31">
      <c r="B14" t="s">
        <v>295</v>
      </c>
      <c r="C14" s="85">
        <f t="shared" ref="C14" si="11">+C13/C12*100</f>
        <v>103</v>
      </c>
      <c r="D14" s="85">
        <f t="shared" ref="D14:R14" si="12">+D13/D12*100</f>
        <v>103</v>
      </c>
      <c r="E14" s="85">
        <f t="shared" si="12"/>
        <v>103</v>
      </c>
      <c r="F14" s="85">
        <f t="shared" si="12"/>
        <v>103</v>
      </c>
      <c r="G14" s="85">
        <f t="shared" si="12"/>
        <v>103</v>
      </c>
      <c r="H14" s="85">
        <f t="shared" si="12"/>
        <v>103</v>
      </c>
      <c r="I14" s="85">
        <f t="shared" si="12"/>
        <v>103</v>
      </c>
      <c r="J14" s="85">
        <f t="shared" si="12"/>
        <v>103</v>
      </c>
      <c r="K14" s="85">
        <f t="shared" si="12"/>
        <v>103</v>
      </c>
      <c r="L14" s="85">
        <f t="shared" si="12"/>
        <v>103</v>
      </c>
      <c r="M14" s="85">
        <f t="shared" si="12"/>
        <v>103</v>
      </c>
      <c r="N14" s="85">
        <f t="shared" si="12"/>
        <v>103</v>
      </c>
      <c r="O14" s="85">
        <f t="shared" si="12"/>
        <v>103</v>
      </c>
      <c r="P14" s="85">
        <f t="shared" si="12"/>
        <v>103</v>
      </c>
      <c r="Q14" s="85">
        <f t="shared" si="12"/>
        <v>103</v>
      </c>
      <c r="R14" s="85">
        <f t="shared" si="12"/>
        <v>103</v>
      </c>
      <c r="S14" s="85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>
      <c r="K15" s="147"/>
      <c r="U15" t="s">
        <v>301</v>
      </c>
      <c r="AD15" s="18"/>
      <c r="AE15" s="18"/>
    </row>
    <row r="16" spans="1:31" ht="13.5" thickBot="1">
      <c r="K16" s="147"/>
      <c r="AD16" s="18"/>
      <c r="AE16" s="18"/>
    </row>
    <row r="17" spans="1:31">
      <c r="B17" t="s">
        <v>297</v>
      </c>
      <c r="C17" s="325">
        <f>+C12/C6</f>
        <v>1.1295918367346938</v>
      </c>
      <c r="D17" s="325">
        <f t="shared" ref="C17:R18" si="13">+D12/D6</f>
        <v>1.1302785265049415</v>
      </c>
      <c r="E17" s="325"/>
      <c r="F17" s="325">
        <f t="shared" si="13"/>
        <v>1.1352401129943503</v>
      </c>
      <c r="G17" s="325">
        <f t="shared" si="13"/>
        <v>1.139590909608905</v>
      </c>
      <c r="H17" s="325">
        <f t="shared" si="13"/>
        <v>1.1409608091024019</v>
      </c>
      <c r="I17" s="325"/>
      <c r="J17" s="325">
        <f t="shared" si="13"/>
        <v>1.1421404682274248</v>
      </c>
      <c r="K17" s="341"/>
      <c r="L17" s="325">
        <f t="shared" si="13"/>
        <v>1.1410958904109589</v>
      </c>
      <c r="M17" s="325">
        <f t="shared" si="13"/>
        <v>1.1422457067371201</v>
      </c>
      <c r="N17" s="325"/>
      <c r="O17" s="325">
        <f t="shared" si="13"/>
        <v>1.1436343852013058</v>
      </c>
      <c r="P17" s="325"/>
      <c r="Q17" s="325">
        <f t="shared" si="13"/>
        <v>1.1427425821972734</v>
      </c>
      <c r="R17" s="325">
        <f t="shared" si="13"/>
        <v>1.1434262948207172</v>
      </c>
      <c r="S17" s="325"/>
      <c r="U17" s="329" t="s">
        <v>302</v>
      </c>
      <c r="V17" s="329"/>
      <c r="AD17" s="18"/>
      <c r="AE17" s="18"/>
    </row>
    <row r="18" spans="1:31">
      <c r="B18" t="s">
        <v>298</v>
      </c>
      <c r="C18" s="325">
        <f t="shared" si="13"/>
        <v>1.1406662665066025</v>
      </c>
      <c r="D18" s="325">
        <f t="shared" si="13"/>
        <v>1.1413596885295001</v>
      </c>
      <c r="E18" s="325"/>
      <c r="F18" s="325">
        <f t="shared" si="13"/>
        <v>1.1463699180237066</v>
      </c>
      <c r="G18" s="325">
        <f t="shared" si="13"/>
        <v>1.1507633695070316</v>
      </c>
      <c r="H18" s="325">
        <f t="shared" si="13"/>
        <v>1.1521466993877196</v>
      </c>
      <c r="I18" s="325"/>
      <c r="J18" s="325">
        <f t="shared" si="13"/>
        <v>1.1533379237982817</v>
      </c>
      <c r="K18" s="325"/>
      <c r="L18" s="325">
        <f t="shared" si="13"/>
        <v>1.152283105022831</v>
      </c>
      <c r="M18" s="325">
        <f t="shared" si="13"/>
        <v>1.1506723514211887</v>
      </c>
      <c r="N18" s="325"/>
      <c r="O18" s="325">
        <f t="shared" si="13"/>
        <v>1.1516276595744681</v>
      </c>
      <c r="P18" s="325">
        <f t="shared" si="13"/>
        <v>1.1532739861523245</v>
      </c>
      <c r="Q18" s="325">
        <f t="shared" si="13"/>
        <v>1.1538915094339623</v>
      </c>
      <c r="R18" s="325">
        <f t="shared" si="13"/>
        <v>1.1547265625000001</v>
      </c>
      <c r="S18" s="325"/>
      <c r="U18" s="326" t="s">
        <v>303</v>
      </c>
      <c r="V18" s="326">
        <v>0.99999483409143586</v>
      </c>
      <c r="AD18" s="18"/>
      <c r="AE18" s="18"/>
    </row>
    <row r="19" spans="1:31">
      <c r="K19" s="147"/>
      <c r="U19" s="326" t="s">
        <v>304</v>
      </c>
      <c r="V19" s="326">
        <v>0.99998966820955837</v>
      </c>
      <c r="AD19" s="18"/>
      <c r="AE19" s="18"/>
    </row>
    <row r="20" spans="1:31">
      <c r="K20" s="147"/>
      <c r="N20" s="85"/>
      <c r="U20" s="326" t="s">
        <v>305</v>
      </c>
      <c r="V20" s="326">
        <v>0.99998708526194791</v>
      </c>
      <c r="AD20" s="18"/>
      <c r="AE20" s="18"/>
    </row>
    <row r="21" spans="1:31">
      <c r="K21" s="147"/>
      <c r="U21" s="326" t="s">
        <v>306</v>
      </c>
      <c r="V21" s="326">
        <v>0.56604008219081781</v>
      </c>
      <c r="AD21" s="18"/>
      <c r="AE21" s="18"/>
    </row>
    <row r="22" spans="1:31" ht="13.5" thickBot="1">
      <c r="K22" s="147"/>
      <c r="U22" s="327" t="s">
        <v>307</v>
      </c>
      <c r="V22" s="327">
        <v>6</v>
      </c>
      <c r="AD22" s="18"/>
      <c r="AE22" s="18"/>
    </row>
    <row r="23" spans="1:31">
      <c r="K23" s="147"/>
      <c r="AD23" s="18"/>
      <c r="AE23" s="18"/>
    </row>
    <row r="24" spans="1:31" ht="13.5" thickBot="1">
      <c r="K24" s="147"/>
      <c r="U24" t="s">
        <v>308</v>
      </c>
      <c r="AD24" s="18"/>
      <c r="AE24" s="18"/>
    </row>
    <row r="25" spans="1:31" ht="13.5" thickBot="1">
      <c r="K25" s="147"/>
      <c r="U25" s="328"/>
      <c r="V25" s="328" t="s">
        <v>312</v>
      </c>
      <c r="W25" s="328" t="s">
        <v>313</v>
      </c>
      <c r="X25" s="328" t="s">
        <v>314</v>
      </c>
      <c r="Y25" s="328" t="s">
        <v>315</v>
      </c>
      <c r="Z25" s="328" t="s">
        <v>316</v>
      </c>
      <c r="AD25" s="18"/>
      <c r="AE25" s="18"/>
    </row>
    <row r="26" spans="1:31">
      <c r="A26" s="62"/>
      <c r="B26" s="33"/>
      <c r="C26" s="33"/>
      <c r="D26" s="33"/>
      <c r="E26" s="33"/>
      <c r="F26" s="33"/>
      <c r="G26" s="33"/>
      <c r="H26" s="33"/>
      <c r="I26" s="33"/>
      <c r="J26" s="33"/>
      <c r="K26" s="342"/>
      <c r="L26" s="33"/>
      <c r="M26" s="33"/>
      <c r="N26" s="33"/>
      <c r="O26" s="33"/>
      <c r="P26" s="33"/>
      <c r="Q26" s="33"/>
      <c r="R26" s="68"/>
      <c r="S26" s="18"/>
      <c r="U26" s="326" t="s">
        <v>309</v>
      </c>
      <c r="V26" s="326">
        <v>1</v>
      </c>
      <c r="W26" s="326">
        <v>124043.57836678142</v>
      </c>
      <c r="X26" s="326">
        <v>124043.57836678142</v>
      </c>
      <c r="Y26" s="326">
        <v>387150.58105978847</v>
      </c>
      <c r="Z26" s="326">
        <v>4.0029848005117371E-11</v>
      </c>
      <c r="AD26" s="18"/>
      <c r="AE26" s="18"/>
    </row>
    <row r="27" spans="1:31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44"/>
      <c r="L27" s="18"/>
      <c r="M27" s="18"/>
      <c r="N27" s="18"/>
      <c r="O27" s="18"/>
      <c r="P27" s="18"/>
      <c r="Q27" s="18"/>
      <c r="R27" s="70"/>
      <c r="S27" s="18"/>
      <c r="U27" s="326" t="s">
        <v>310</v>
      </c>
      <c r="V27" s="326">
        <v>4</v>
      </c>
      <c r="W27" s="326">
        <v>1.281605498586351</v>
      </c>
      <c r="X27" s="326">
        <v>0.32040137464658774</v>
      </c>
      <c r="Y27" s="326"/>
      <c r="Z27" s="326"/>
      <c r="AD27" s="18"/>
      <c r="AE27" s="18"/>
    </row>
    <row r="28" spans="1:31" ht="13.5" thickBot="1">
      <c r="A28" s="19"/>
      <c r="B28" s="252" t="s">
        <v>299</v>
      </c>
      <c r="C28" s="18"/>
      <c r="D28" s="18"/>
      <c r="E28" s="18"/>
      <c r="F28" s="18">
        <v>283</v>
      </c>
      <c r="G28" s="18">
        <v>440</v>
      </c>
      <c r="H28" s="18"/>
      <c r="I28" s="18"/>
      <c r="J28" s="18"/>
      <c r="K28" s="343">
        <v>686</v>
      </c>
      <c r="L28" s="18"/>
      <c r="M28" s="18"/>
      <c r="N28" s="18"/>
      <c r="O28" s="18"/>
      <c r="P28" s="18"/>
      <c r="Q28" s="18">
        <v>1272</v>
      </c>
      <c r="R28" s="70"/>
      <c r="S28" s="18"/>
      <c r="U28" s="327" t="s">
        <v>72</v>
      </c>
      <c r="V28" s="327">
        <v>5</v>
      </c>
      <c r="W28" s="327">
        <v>124044.85997228001</v>
      </c>
      <c r="X28" s="327"/>
      <c r="Y28" s="327"/>
      <c r="Z28" s="327"/>
      <c r="AD28" s="18"/>
      <c r="AE28" s="18"/>
    </row>
    <row r="29" spans="1:31" ht="13.5" thickBot="1">
      <c r="A29" s="19"/>
      <c r="B29" s="252" t="s">
        <v>300</v>
      </c>
      <c r="C29" s="18"/>
      <c r="D29" s="18"/>
      <c r="E29" s="18"/>
      <c r="F29" s="18">
        <v>321</v>
      </c>
      <c r="G29" s="18">
        <v>501</v>
      </c>
      <c r="H29" s="18"/>
      <c r="I29" s="18"/>
      <c r="J29" s="18">
        <v>683</v>
      </c>
      <c r="K29" s="144"/>
      <c r="L29" s="18"/>
      <c r="M29" s="18">
        <v>864</v>
      </c>
      <c r="N29" s="18"/>
      <c r="O29" s="18"/>
      <c r="P29" s="18"/>
      <c r="Q29" s="18"/>
      <c r="R29" s="70"/>
      <c r="S29" s="18"/>
      <c r="AD29" s="18"/>
      <c r="AE29" s="18"/>
    </row>
    <row r="30" spans="1:3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70"/>
      <c r="S30" s="18"/>
      <c r="U30" s="328"/>
      <c r="V30" s="328" t="s">
        <v>317</v>
      </c>
      <c r="W30" s="328" t="s">
        <v>306</v>
      </c>
      <c r="X30" s="328" t="s">
        <v>318</v>
      </c>
      <c r="Y30" s="328" t="s">
        <v>319</v>
      </c>
      <c r="Z30" s="328" t="s">
        <v>320</v>
      </c>
      <c r="AA30" s="328" t="s">
        <v>321</v>
      </c>
      <c r="AB30" s="328" t="s">
        <v>322</v>
      </c>
      <c r="AC30" s="328" t="s">
        <v>323</v>
      </c>
      <c r="AD30" s="18"/>
      <c r="AE30" s="18"/>
    </row>
    <row r="31" spans="1:31" ht="13.5" thickBot="1">
      <c r="A31" s="6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2"/>
      <c r="S31" s="18"/>
      <c r="U31" s="326" t="s">
        <v>311</v>
      </c>
      <c r="V31" s="326">
        <v>-30.007514011819012</v>
      </c>
      <c r="W31" s="326">
        <v>0.68420713381410769</v>
      </c>
      <c r="X31" s="326">
        <v>-43.857353320101097</v>
      </c>
      <c r="Y31" s="326">
        <v>1.6161356911816115E-6</v>
      </c>
      <c r="Z31" s="326">
        <v>-31.907177559333242</v>
      </c>
      <c r="AA31" s="326">
        <v>-28.107850464304782</v>
      </c>
      <c r="AB31" s="326">
        <v>-31.907177559333242</v>
      </c>
      <c r="AC31" s="326">
        <v>-28.107850464304782</v>
      </c>
      <c r="AD31" s="18"/>
      <c r="AE31" s="18"/>
    </row>
    <row r="32" spans="1:31" ht="13.5" thickBot="1">
      <c r="U32" s="327" t="s">
        <v>324</v>
      </c>
      <c r="V32" s="327">
        <v>156.85282258485068</v>
      </c>
      <c r="W32" s="327">
        <v>0.25208812066344494</v>
      </c>
      <c r="X32" s="327">
        <v>622.21425655459598</v>
      </c>
      <c r="Y32" s="327">
        <v>4.0029848005117371E-11</v>
      </c>
      <c r="Z32" s="327">
        <v>156.15291375619498</v>
      </c>
      <c r="AA32" s="327">
        <v>157.55273141350639</v>
      </c>
      <c r="AB32" s="327">
        <v>156.15291375619498</v>
      </c>
      <c r="AC32" s="327">
        <v>157.55273141350639</v>
      </c>
      <c r="AD32" s="18"/>
      <c r="AE32" s="18"/>
    </row>
    <row r="33" spans="11:31">
      <c r="K33" s="331"/>
      <c r="AD33" s="18"/>
      <c r="AE33" s="18"/>
    </row>
    <row r="34" spans="11:31">
      <c r="AD34" s="18"/>
      <c r="AE34" s="18"/>
    </row>
    <row r="35" spans="11:31">
      <c r="M35" s="321"/>
      <c r="N35" s="321"/>
      <c r="O35" s="321"/>
      <c r="P35" s="322"/>
      <c r="Q35" s="321"/>
      <c r="R35" s="321"/>
      <c r="S35" s="321"/>
      <c r="AD35" s="18"/>
      <c r="AE35" s="18"/>
    </row>
    <row r="36" spans="11:31">
      <c r="M36" s="85"/>
      <c r="N36" s="85"/>
      <c r="O36" s="85"/>
      <c r="P36" s="85"/>
      <c r="Q36" s="85"/>
      <c r="R36" s="85"/>
      <c r="S36" s="85"/>
      <c r="U36" t="s">
        <v>325</v>
      </c>
    </row>
    <row r="37" spans="11:31" ht="13.5" thickBot="1"/>
    <row r="38" spans="11:31">
      <c r="U38" s="328" t="s">
        <v>326</v>
      </c>
      <c r="V38" s="328" t="s">
        <v>327</v>
      </c>
      <c r="W38" s="328" t="s">
        <v>328</v>
      </c>
      <c r="Y38" s="345" t="s">
        <v>337</v>
      </c>
    </row>
    <row r="39" spans="11:31">
      <c r="U39" s="326">
        <v>1</v>
      </c>
      <c r="V39" s="326">
        <v>205.27171986545702</v>
      </c>
      <c r="W39" s="326">
        <v>0.52828013454299594</v>
      </c>
      <c r="Y39" s="323">
        <v>205.8</v>
      </c>
      <c r="Z39" s="6"/>
    </row>
    <row r="40" spans="11:31">
      <c r="U40" s="326">
        <v>2</v>
      </c>
      <c r="V40" s="326">
        <v>222.42263489817495</v>
      </c>
      <c r="W40" s="326">
        <v>0.17736510182504617</v>
      </c>
      <c r="Y40" s="323">
        <v>222.6</v>
      </c>
      <c r="Z40" s="6"/>
    </row>
    <row r="41" spans="11:31">
      <c r="U41" s="326">
        <v>3</v>
      </c>
      <c r="V41" s="326">
        <v>283.69813115788236</v>
      </c>
      <c r="W41" s="326">
        <v>-0.49813115788236928</v>
      </c>
      <c r="Y41" s="323">
        <v>283.2</v>
      </c>
      <c r="Z41" s="6"/>
    </row>
    <row r="42" spans="11:31">
      <c r="U42" s="326">
        <v>4</v>
      </c>
      <c r="V42" s="326">
        <v>440.55095374273304</v>
      </c>
      <c r="W42" s="326">
        <v>-0.550953942733031</v>
      </c>
      <c r="Y42" s="323">
        <v>439.99999980000001</v>
      </c>
      <c r="Z42" s="6"/>
    </row>
    <row r="43" spans="11:31">
      <c r="U43" s="326">
        <v>5</v>
      </c>
      <c r="V43" s="326">
        <v>474.85278380816891</v>
      </c>
      <c r="W43" s="326">
        <v>-0.25278380816888557</v>
      </c>
      <c r="Y43" s="323">
        <v>474.6</v>
      </c>
      <c r="Z43" s="6"/>
    </row>
    <row r="44" spans="11:31" ht="13.5" thickBot="1">
      <c r="U44" s="327">
        <v>6</v>
      </c>
      <c r="V44" s="327">
        <v>597.40377632758373</v>
      </c>
      <c r="W44" s="327">
        <v>0.59622367241627217</v>
      </c>
      <c r="Y44" s="323">
        <v>598</v>
      </c>
      <c r="Z44" s="6"/>
    </row>
    <row r="46" spans="11:31">
      <c r="P46" s="1" t="s">
        <v>336</v>
      </c>
      <c r="U46" s="348">
        <f>+V31+4.5*V32</f>
        <v>675.83018762000904</v>
      </c>
    </row>
    <row r="47" spans="11:31">
      <c r="P47" s="1" t="s">
        <v>339</v>
      </c>
      <c r="U47" s="348">
        <f>+(J6+M6)/2</f>
        <v>677.5</v>
      </c>
    </row>
    <row r="48" spans="11:31">
      <c r="P48" s="1" t="s">
        <v>340</v>
      </c>
      <c r="U48" s="349">
        <f>+J6+(L6-J6)*0.5/(L5-J5)</f>
        <v>677.70706446127679</v>
      </c>
    </row>
    <row r="49" spans="21:22">
      <c r="V49" s="323"/>
    </row>
    <row r="50" spans="21:22">
      <c r="U50" s="321"/>
      <c r="V50" s="323"/>
    </row>
    <row r="51" spans="21:22">
      <c r="U51" s="520" t="s">
        <v>335</v>
      </c>
      <c r="V51" s="520"/>
    </row>
    <row r="52" spans="21:22">
      <c r="U52">
        <v>6</v>
      </c>
      <c r="V52">
        <v>919</v>
      </c>
    </row>
    <row r="53" spans="21:22">
      <c r="U53">
        <v>8</v>
      </c>
      <c r="V53">
        <v>1247</v>
      </c>
    </row>
    <row r="54" spans="21:22">
      <c r="U54">
        <v>8.0467200000000005</v>
      </c>
      <c r="V54">
        <v>1255</v>
      </c>
    </row>
    <row r="57" spans="21:22">
      <c r="U57" t="s">
        <v>301</v>
      </c>
    </row>
    <row r="58" spans="21:22" ht="13.5" thickBot="1"/>
    <row r="59" spans="21:22">
      <c r="U59" s="329" t="s">
        <v>302</v>
      </c>
      <c r="V59" s="329"/>
    </row>
    <row r="60" spans="21:22">
      <c r="U60" s="326" t="s">
        <v>303</v>
      </c>
      <c r="V60" s="326">
        <v>0.99999962074271187</v>
      </c>
    </row>
    <row r="61" spans="21:22">
      <c r="U61" s="326" t="s">
        <v>304</v>
      </c>
      <c r="V61" s="326">
        <v>0.99999924148556751</v>
      </c>
    </row>
    <row r="62" spans="21:22">
      <c r="U62" s="326" t="s">
        <v>305</v>
      </c>
      <c r="V62" s="326">
        <v>0.99999848297113503</v>
      </c>
    </row>
    <row r="63" spans="21:22">
      <c r="U63" s="326" t="s">
        <v>306</v>
      </c>
      <c r="V63" s="326">
        <v>0.23613965290527972</v>
      </c>
    </row>
    <row r="64" spans="21:22" ht="13.5" thickBot="1">
      <c r="U64" s="327" t="s">
        <v>307</v>
      </c>
      <c r="V64" s="327">
        <v>3</v>
      </c>
    </row>
    <row r="66" spans="16:29" ht="13.5" thickBot="1">
      <c r="U66" t="s">
        <v>308</v>
      </c>
    </row>
    <row r="67" spans="16:29">
      <c r="U67" s="328"/>
      <c r="V67" s="328" t="s">
        <v>312</v>
      </c>
      <c r="W67" s="328" t="s">
        <v>313</v>
      </c>
      <c r="X67" s="328" t="s">
        <v>314</v>
      </c>
      <c r="Y67" s="328" t="s">
        <v>315</v>
      </c>
      <c r="Z67" s="328" t="s">
        <v>316</v>
      </c>
    </row>
    <row r="68" spans="16:29">
      <c r="U68" s="326" t="s">
        <v>309</v>
      </c>
      <c r="V68" s="326">
        <v>1</v>
      </c>
      <c r="W68" s="326">
        <v>73514.610904731002</v>
      </c>
      <c r="X68" s="326">
        <v>73514.610904731002</v>
      </c>
      <c r="Y68" s="326">
        <v>1318365.4766617182</v>
      </c>
      <c r="Z68" s="326">
        <v>5.5444963531666239E-4</v>
      </c>
    </row>
    <row r="69" spans="16:29">
      <c r="U69" s="326" t="s">
        <v>310</v>
      </c>
      <c r="V69" s="326">
        <v>1</v>
      </c>
      <c r="W69" s="326">
        <v>5.5761935674225979E-2</v>
      </c>
      <c r="X69" s="326">
        <v>5.5761935674225979E-2</v>
      </c>
      <c r="Y69" s="326"/>
      <c r="Z69" s="326"/>
    </row>
    <row r="70" spans="16:29" ht="13.5" thickBot="1">
      <c r="U70" s="327" t="s">
        <v>72</v>
      </c>
      <c r="V70" s="327">
        <v>2</v>
      </c>
      <c r="W70" s="327">
        <v>73514.666666666672</v>
      </c>
      <c r="X70" s="327"/>
      <c r="Y70" s="327"/>
      <c r="Z70" s="327"/>
    </row>
    <row r="71" spans="16:29" ht="13.5" thickBot="1"/>
    <row r="72" spans="16:29">
      <c r="U72" s="328"/>
      <c r="V72" s="328" t="s">
        <v>317</v>
      </c>
      <c r="W72" s="328" t="s">
        <v>306</v>
      </c>
      <c r="X72" s="328" t="s">
        <v>318</v>
      </c>
      <c r="Y72" s="328" t="s">
        <v>319</v>
      </c>
      <c r="Z72" s="328" t="s">
        <v>320</v>
      </c>
      <c r="AA72" s="328" t="s">
        <v>321</v>
      </c>
      <c r="AB72" s="328" t="s">
        <v>322</v>
      </c>
      <c r="AC72" s="328" t="s">
        <v>323</v>
      </c>
    </row>
    <row r="73" spans="16:29">
      <c r="U73" s="326" t="s">
        <v>311</v>
      </c>
      <c r="V73" s="326">
        <v>-65.52202887886051</v>
      </c>
      <c r="W73" s="326">
        <v>1.0590251373278785</v>
      </c>
      <c r="X73" s="326">
        <v>-61.870135626983348</v>
      </c>
      <c r="Y73" s="326">
        <v>1.0288717454337088E-2</v>
      </c>
      <c r="Z73" s="326">
        <v>-78.978219092187217</v>
      </c>
      <c r="AA73" s="326">
        <v>-52.065838665533796</v>
      </c>
      <c r="AB73" s="326">
        <v>-78.978219092187217</v>
      </c>
      <c r="AC73" s="326">
        <v>-52.065838665533796</v>
      </c>
    </row>
    <row r="74" spans="16:29" ht="13.5" thickBot="1">
      <c r="U74" s="327" t="s">
        <v>324</v>
      </c>
      <c r="V74" s="327">
        <v>164.08636235397287</v>
      </c>
      <c r="W74" s="327">
        <v>0.14290735339161617</v>
      </c>
      <c r="X74" s="327">
        <v>1148.200973985704</v>
      </c>
      <c r="Y74" s="327">
        <v>5.5444963531666239E-4</v>
      </c>
      <c r="Z74" s="327">
        <v>162.27055226378675</v>
      </c>
      <c r="AA74" s="327">
        <v>165.90217244415899</v>
      </c>
      <c r="AB74" s="327">
        <v>162.27055226378675</v>
      </c>
      <c r="AC74" s="327">
        <v>165.90217244415899</v>
      </c>
    </row>
    <row r="76" spans="16:29">
      <c r="P76" s="1" t="s">
        <v>344</v>
      </c>
      <c r="U76" s="330">
        <f>+V73+8.2*V74</f>
        <v>1279.986142423717</v>
      </c>
    </row>
  </sheetData>
  <mergeCells count="2">
    <mergeCell ref="U4:V4"/>
    <mergeCell ref="U51:V5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B1:P97"/>
  <sheetViews>
    <sheetView workbookViewId="0">
      <pane ySplit="10" topLeftCell="A29" activePane="bottomLeft" state="frozen"/>
      <selection pane="bottomLeft"/>
    </sheetView>
  </sheetViews>
  <sheetFormatPr defaultRowHeight="12.75"/>
  <cols>
    <col min="1" max="1" width="4.140625" customWidth="1"/>
    <col min="2" max="2" width="6.7109375" customWidth="1"/>
    <col min="3" max="4" width="19.42578125" customWidth="1"/>
    <col min="5" max="5" width="11.140625" style="4" customWidth="1"/>
    <col min="6" max="6" width="6.85546875" style="4" customWidth="1"/>
    <col min="7" max="7" width="5.42578125" customWidth="1"/>
    <col min="8" max="8" width="6.7109375" style="4" customWidth="1"/>
    <col min="9" max="9" width="8.140625" style="4" customWidth="1"/>
    <col min="10" max="10" width="11.85546875" customWidth="1"/>
    <col min="11" max="11" width="10.5703125" customWidth="1"/>
    <col min="12" max="12" width="10.140625" customWidth="1"/>
    <col min="13" max="13" width="9.140625" style="4"/>
    <col min="14" max="14" width="8.28515625" style="4" customWidth="1"/>
    <col min="15" max="15" width="10.140625" customWidth="1"/>
  </cols>
  <sheetData>
    <row r="1" spans="2:16">
      <c r="B1" s="2" t="s">
        <v>226</v>
      </c>
      <c r="C1" s="2"/>
      <c r="D1" s="2"/>
      <c r="F1" s="3"/>
      <c r="G1" s="2"/>
      <c r="H1" s="3"/>
      <c r="I1" s="3"/>
      <c r="J1" s="2"/>
      <c r="K1" s="2"/>
    </row>
    <row r="2" spans="2:16">
      <c r="B2" s="2" t="s">
        <v>183</v>
      </c>
      <c r="C2" s="2"/>
      <c r="D2" s="2"/>
      <c r="E2" s="3"/>
      <c r="F2" s="3"/>
      <c r="G2" s="2"/>
      <c r="H2" s="3"/>
      <c r="I2" s="3"/>
      <c r="J2" s="2"/>
      <c r="K2" s="2"/>
    </row>
    <row r="3" spans="2:16">
      <c r="B3" s="2" t="s">
        <v>184</v>
      </c>
      <c r="C3" s="2"/>
      <c r="D3" s="2"/>
      <c r="E3" s="3"/>
      <c r="F3" s="3"/>
      <c r="G3" s="2"/>
      <c r="H3" s="3"/>
      <c r="I3" s="3"/>
      <c r="J3" s="2"/>
      <c r="K3" s="2"/>
    </row>
    <row r="4" spans="2:16">
      <c r="B4" s="2" t="s">
        <v>185</v>
      </c>
    </row>
    <row r="5" spans="2:16">
      <c r="B5" s="2" t="s">
        <v>203</v>
      </c>
    </row>
    <row r="6" spans="2:16">
      <c r="H6" s="251" t="s">
        <v>230</v>
      </c>
    </row>
    <row r="7" spans="2:16">
      <c r="B7" s="521" t="s">
        <v>105</v>
      </c>
      <c r="C7" s="521"/>
      <c r="D7" s="521"/>
      <c r="E7" s="521"/>
      <c r="F7" s="521"/>
    </row>
    <row r="8" spans="2:16" ht="13.5" thickBot="1">
      <c r="B8" s="522" t="s">
        <v>109</v>
      </c>
      <c r="C8" s="522"/>
      <c r="D8" s="522"/>
      <c r="E8" s="522"/>
      <c r="F8" s="522"/>
    </row>
    <row r="9" spans="2:16">
      <c r="B9" s="37" t="s">
        <v>45</v>
      </c>
      <c r="C9" s="33"/>
      <c r="D9" s="33"/>
      <c r="E9" s="13" t="s">
        <v>11</v>
      </c>
      <c r="F9" s="14" t="s">
        <v>8</v>
      </c>
      <c r="H9" s="12" t="s">
        <v>7</v>
      </c>
      <c r="I9" s="13" t="s">
        <v>43</v>
      </c>
      <c r="J9" s="33"/>
      <c r="K9" s="33"/>
      <c r="L9" s="65" t="s">
        <v>48</v>
      </c>
      <c r="M9" s="523" t="s">
        <v>52</v>
      </c>
      <c r="N9" s="523"/>
      <c r="O9" s="66" t="s">
        <v>66</v>
      </c>
    </row>
    <row r="10" spans="2:16" ht="13.5" thickBot="1">
      <c r="B10" s="34" t="s">
        <v>7</v>
      </c>
      <c r="C10" s="35" t="s">
        <v>27</v>
      </c>
      <c r="D10" s="35"/>
      <c r="E10" s="16" t="s">
        <v>12</v>
      </c>
      <c r="F10" s="17" t="s">
        <v>28</v>
      </c>
      <c r="H10" s="15" t="s">
        <v>50</v>
      </c>
      <c r="I10" s="16" t="s">
        <v>49</v>
      </c>
      <c r="J10" s="35" t="s">
        <v>22</v>
      </c>
      <c r="K10" s="35" t="s">
        <v>44</v>
      </c>
      <c r="L10" s="16" t="s">
        <v>46</v>
      </c>
      <c r="M10" s="224" t="s">
        <v>47</v>
      </c>
      <c r="N10" s="224" t="s">
        <v>51</v>
      </c>
      <c r="O10" s="17" t="s">
        <v>46</v>
      </c>
    </row>
    <row r="11" spans="2:16" ht="13.5" thickBot="1">
      <c r="B11" s="62" t="str">
        <f t="shared" ref="B11:B42" si="0">+O11</f>
        <v>AdaB</v>
      </c>
      <c r="C11" s="249" t="s">
        <v>216</v>
      </c>
      <c r="D11" t="str">
        <f t="shared" ref="D11:D42" si="1">CONCATENATE(K11, " ",J11)</f>
        <v>Ben Adams</v>
      </c>
      <c r="E11" s="38">
        <v>28820</v>
      </c>
      <c r="F11" s="39" t="s">
        <v>9</v>
      </c>
      <c r="H11" s="83">
        <f>+LEN(C11)</f>
        <v>10</v>
      </c>
      <c r="I11" s="64">
        <f>IF(H11=1,"",FIND(",",C11,1))</f>
        <v>6</v>
      </c>
      <c r="J11" s="33" t="str">
        <f>IF(H11=1,"",LEFT(C11,I11-1))</f>
        <v>Adams</v>
      </c>
      <c r="K11" s="33" t="str">
        <f>IF(H11=1,"",MID(C11,I11+2,H11))</f>
        <v>Ben</v>
      </c>
      <c r="L11" s="33" t="str">
        <f>LEFT(J11,3)&amp;LEFT(K11,1)</f>
        <v>AdaB</v>
      </c>
      <c r="M11" s="67"/>
      <c r="N11" s="67"/>
      <c r="O11" s="68" t="str">
        <f t="shared" ref="O11:O74" si="2">IF(H11=1,"z",+IF(N11=0,L11,L11&amp;N11))</f>
        <v>AdaB</v>
      </c>
      <c r="P11" t="str">
        <f>CONCATENATE(K11, " ",J11)</f>
        <v>Ben Adams</v>
      </c>
    </row>
    <row r="12" spans="2:16" ht="13.5" thickBot="1">
      <c r="B12" s="62" t="str">
        <f t="shared" si="0"/>
        <v>AmeR</v>
      </c>
      <c r="C12" s="43" t="s">
        <v>249</v>
      </c>
      <c r="D12" t="str">
        <f t="shared" si="1"/>
        <v>Richard Amer</v>
      </c>
      <c r="E12" s="41">
        <v>26651</v>
      </c>
      <c r="F12" s="42" t="s">
        <v>9</v>
      </c>
      <c r="H12" s="84">
        <f t="shared" ref="H12:H75" si="3">+LEN(C12)</f>
        <v>13</v>
      </c>
      <c r="I12" s="69">
        <f t="shared" ref="I12:I75" si="4">IF(H12=1,"",FIND(",",C12,1))</f>
        <v>5</v>
      </c>
      <c r="J12" s="18" t="str">
        <f t="shared" ref="J12:J75" si="5">IF(H12=1,"",LEFT(C12,I12-1))</f>
        <v>Amer</v>
      </c>
      <c r="K12" s="18" t="str">
        <f t="shared" ref="K12:K75" si="6">IF(H12=1,"",MID(C12,I12+2,H12))</f>
        <v>Richard</v>
      </c>
      <c r="L12" s="18" t="str">
        <f t="shared" ref="L12:L75" si="7">LEFT(J12,3)&amp;LEFT(K12,1)</f>
        <v>AmeR</v>
      </c>
      <c r="M12" s="69">
        <f>IF(H12=1,"",IF(L12=L11,1,0))</f>
        <v>0</v>
      </c>
      <c r="N12" s="69">
        <f>IF(H12=1,"",IF(M12=0,0,+M12+N11))</f>
        <v>0</v>
      </c>
      <c r="O12" s="70" t="str">
        <f t="shared" si="2"/>
        <v>AmeR</v>
      </c>
      <c r="P12" t="str">
        <f t="shared" ref="P12:P75" si="8">CONCATENATE(K12, " ",J12)</f>
        <v>Richard Amer</v>
      </c>
    </row>
    <row r="13" spans="2:16" ht="13.5" thickBot="1">
      <c r="B13" s="62" t="str">
        <f t="shared" si="0"/>
        <v>AppJ</v>
      </c>
      <c r="C13" s="43" t="s">
        <v>254</v>
      </c>
      <c r="D13" t="str">
        <f t="shared" si="1"/>
        <v>Jana Apps</v>
      </c>
      <c r="E13" s="41">
        <v>30541</v>
      </c>
      <c r="F13" s="42" t="s">
        <v>10</v>
      </c>
      <c r="H13" s="84">
        <f t="shared" si="3"/>
        <v>10</v>
      </c>
      <c r="I13" s="69">
        <f t="shared" si="4"/>
        <v>5</v>
      </c>
      <c r="J13" s="18" t="str">
        <f t="shared" si="5"/>
        <v>Apps</v>
      </c>
      <c r="K13" s="18" t="str">
        <f t="shared" si="6"/>
        <v>Jana</v>
      </c>
      <c r="L13" s="18" t="str">
        <f t="shared" si="7"/>
        <v>AppJ</v>
      </c>
      <c r="M13" s="69">
        <f t="shared" ref="M13:M69" si="9">IF(H13=1,"",IF(L13=L12,1,0))</f>
        <v>0</v>
      </c>
      <c r="N13" s="69">
        <f t="shared" ref="N13:N69" si="10">IF(H13=1,"",IF(M13=0,0,+M13+N12))</f>
        <v>0</v>
      </c>
      <c r="O13" s="70" t="str">
        <f t="shared" si="2"/>
        <v>AppJ</v>
      </c>
      <c r="P13" t="str">
        <f t="shared" si="8"/>
        <v>Jana Apps</v>
      </c>
    </row>
    <row r="14" spans="2:16" ht="13.5" thickBot="1">
      <c r="B14" s="62" t="str">
        <f t="shared" si="0"/>
        <v>ArmM</v>
      </c>
      <c r="C14" s="40" t="s">
        <v>19</v>
      </c>
      <c r="D14" t="str">
        <f t="shared" si="1"/>
        <v>Mark Armitage</v>
      </c>
      <c r="E14" s="41">
        <v>25467</v>
      </c>
      <c r="F14" s="42" t="s">
        <v>9</v>
      </c>
      <c r="H14" s="84">
        <f t="shared" si="3"/>
        <v>14</v>
      </c>
      <c r="I14" s="69">
        <f t="shared" si="4"/>
        <v>9</v>
      </c>
      <c r="J14" s="18" t="str">
        <f t="shared" si="5"/>
        <v>Armitage</v>
      </c>
      <c r="K14" s="18" t="str">
        <f t="shared" si="6"/>
        <v>Mark</v>
      </c>
      <c r="L14" s="18" t="str">
        <f t="shared" si="7"/>
        <v>ArmM</v>
      </c>
      <c r="M14" s="69">
        <f t="shared" si="9"/>
        <v>0</v>
      </c>
      <c r="N14" s="69">
        <f t="shared" si="10"/>
        <v>0</v>
      </c>
      <c r="O14" s="70" t="str">
        <f t="shared" si="2"/>
        <v>ArmM</v>
      </c>
      <c r="P14" t="str">
        <f t="shared" si="8"/>
        <v>Mark Armitage</v>
      </c>
    </row>
    <row r="15" spans="2:16" ht="13.5" thickBot="1">
      <c r="B15" s="62" t="str">
        <f t="shared" si="0"/>
        <v>AusS</v>
      </c>
      <c r="C15" s="43" t="s">
        <v>210</v>
      </c>
      <c r="D15" t="str">
        <f t="shared" si="1"/>
        <v>Stuart Austin</v>
      </c>
      <c r="E15" s="41">
        <v>26693</v>
      </c>
      <c r="F15" s="42" t="s">
        <v>9</v>
      </c>
      <c r="H15" s="84">
        <f t="shared" si="3"/>
        <v>14</v>
      </c>
      <c r="I15" s="69">
        <f t="shared" si="4"/>
        <v>7</v>
      </c>
      <c r="J15" s="18" t="str">
        <f t="shared" si="5"/>
        <v>Austin</v>
      </c>
      <c r="K15" s="18" t="str">
        <f t="shared" si="6"/>
        <v>Stuart</v>
      </c>
      <c r="L15" s="18" t="str">
        <f t="shared" si="7"/>
        <v>AusS</v>
      </c>
      <c r="M15" s="69">
        <f t="shared" si="9"/>
        <v>0</v>
      </c>
      <c r="N15" s="69">
        <f t="shared" si="10"/>
        <v>0</v>
      </c>
      <c r="O15" s="70" t="str">
        <f t="shared" si="2"/>
        <v>AusS</v>
      </c>
      <c r="P15" t="str">
        <f t="shared" si="8"/>
        <v>Stuart Austin</v>
      </c>
    </row>
    <row r="16" spans="2:16" ht="13.5" thickBot="1">
      <c r="B16" s="62" t="str">
        <f t="shared" si="0"/>
        <v>BacG</v>
      </c>
      <c r="C16" s="43" t="s">
        <v>209</v>
      </c>
      <c r="D16" t="str">
        <f t="shared" si="1"/>
        <v>Gaëlle Bacon</v>
      </c>
      <c r="E16" s="41">
        <v>31157</v>
      </c>
      <c r="F16" s="42" t="s">
        <v>10</v>
      </c>
      <c r="H16" s="84">
        <f t="shared" si="3"/>
        <v>13</v>
      </c>
      <c r="I16" s="69">
        <f t="shared" si="4"/>
        <v>6</v>
      </c>
      <c r="J16" s="18" t="str">
        <f t="shared" si="5"/>
        <v>Bacon</v>
      </c>
      <c r="K16" s="18" t="str">
        <f t="shared" si="6"/>
        <v>Gaëlle</v>
      </c>
      <c r="L16" s="18" t="str">
        <f t="shared" si="7"/>
        <v>BacG</v>
      </c>
      <c r="M16" s="69">
        <f t="shared" si="9"/>
        <v>0</v>
      </c>
      <c r="N16" s="69">
        <f t="shared" si="10"/>
        <v>0</v>
      </c>
      <c r="O16" s="70" t="str">
        <f t="shared" si="2"/>
        <v>BacG</v>
      </c>
      <c r="P16" t="str">
        <f t="shared" si="8"/>
        <v>Gaëlle Bacon</v>
      </c>
    </row>
    <row r="17" spans="2:16" ht="13.5" thickBot="1">
      <c r="B17" s="62" t="str">
        <f t="shared" si="0"/>
        <v>BanS</v>
      </c>
      <c r="C17" s="43" t="s">
        <v>235</v>
      </c>
      <c r="D17" t="str">
        <f t="shared" si="1"/>
        <v>Sarah Banks</v>
      </c>
      <c r="E17" s="41">
        <v>24638</v>
      </c>
      <c r="F17" s="42" t="s">
        <v>10</v>
      </c>
      <c r="H17" s="84">
        <f t="shared" si="3"/>
        <v>12</v>
      </c>
      <c r="I17" s="69">
        <f t="shared" si="4"/>
        <v>6</v>
      </c>
      <c r="J17" s="18" t="str">
        <f t="shared" si="5"/>
        <v>Banks</v>
      </c>
      <c r="K17" s="18" t="str">
        <f t="shared" si="6"/>
        <v>Sarah</v>
      </c>
      <c r="L17" s="18" t="str">
        <f t="shared" si="7"/>
        <v>BanS</v>
      </c>
      <c r="M17" s="69">
        <f t="shared" si="9"/>
        <v>0</v>
      </c>
      <c r="N17" s="69">
        <f t="shared" si="10"/>
        <v>0</v>
      </c>
      <c r="O17" s="70" t="str">
        <f t="shared" si="2"/>
        <v>BanS</v>
      </c>
      <c r="P17" t="str">
        <f t="shared" si="8"/>
        <v>Sarah Banks</v>
      </c>
    </row>
    <row r="18" spans="2:16" ht="13.5" thickBot="1">
      <c r="B18" s="62" t="str">
        <f t="shared" si="0"/>
        <v>BarK</v>
      </c>
      <c r="C18" s="40" t="s">
        <v>233</v>
      </c>
      <c r="D18" t="str">
        <f t="shared" si="1"/>
        <v>Katherine Barrett</v>
      </c>
      <c r="E18" s="41">
        <v>29875</v>
      </c>
      <c r="F18" s="42" t="s">
        <v>10</v>
      </c>
      <c r="H18" s="84">
        <f t="shared" si="3"/>
        <v>18</v>
      </c>
      <c r="I18" s="69">
        <f t="shared" si="4"/>
        <v>8</v>
      </c>
      <c r="J18" s="18" t="str">
        <f t="shared" si="5"/>
        <v>Barrett</v>
      </c>
      <c r="K18" s="18" t="str">
        <f t="shared" si="6"/>
        <v>Katherine</v>
      </c>
      <c r="L18" s="18" t="str">
        <f t="shared" si="7"/>
        <v>BarK</v>
      </c>
      <c r="M18" s="69">
        <f t="shared" si="9"/>
        <v>0</v>
      </c>
      <c r="N18" s="69">
        <f t="shared" si="10"/>
        <v>0</v>
      </c>
      <c r="O18" s="70" t="str">
        <f t="shared" si="2"/>
        <v>BarK</v>
      </c>
      <c r="P18" t="str">
        <f t="shared" si="8"/>
        <v>Katherine Barrett</v>
      </c>
    </row>
    <row r="19" spans="2:16" ht="13.5" thickBot="1">
      <c r="B19" s="62" t="str">
        <f t="shared" si="0"/>
        <v>BarN</v>
      </c>
      <c r="C19" s="43" t="s">
        <v>186</v>
      </c>
      <c r="D19" t="str">
        <f t="shared" si="1"/>
        <v>Neal Barton</v>
      </c>
      <c r="E19" s="41">
        <v>23340</v>
      </c>
      <c r="F19" s="42" t="s">
        <v>9</v>
      </c>
      <c r="H19" s="84">
        <f t="shared" si="3"/>
        <v>12</v>
      </c>
      <c r="I19" s="69">
        <f t="shared" si="4"/>
        <v>7</v>
      </c>
      <c r="J19" s="18" t="str">
        <f t="shared" si="5"/>
        <v>Barton</v>
      </c>
      <c r="K19" s="18" t="str">
        <f t="shared" si="6"/>
        <v>Neal</v>
      </c>
      <c r="L19" s="18" t="str">
        <f t="shared" si="7"/>
        <v>BarN</v>
      </c>
      <c r="M19" s="69">
        <f t="shared" si="9"/>
        <v>0</v>
      </c>
      <c r="N19" s="69">
        <f t="shared" si="10"/>
        <v>0</v>
      </c>
      <c r="O19" s="70" t="str">
        <f t="shared" si="2"/>
        <v>BarN</v>
      </c>
      <c r="P19" t="str">
        <f t="shared" si="8"/>
        <v>Neal Barton</v>
      </c>
    </row>
    <row r="20" spans="2:16" ht="13.5" thickBot="1">
      <c r="B20" s="62" t="str">
        <f t="shared" si="0"/>
        <v>BarS</v>
      </c>
      <c r="C20" s="43" t="s">
        <v>250</v>
      </c>
      <c r="D20" t="str">
        <f t="shared" si="1"/>
        <v>Shaun Barrett</v>
      </c>
      <c r="E20" s="41">
        <v>28426</v>
      </c>
      <c r="F20" s="42" t="s">
        <v>9</v>
      </c>
      <c r="H20" s="84">
        <f t="shared" si="3"/>
        <v>14</v>
      </c>
      <c r="I20" s="69">
        <f t="shared" si="4"/>
        <v>8</v>
      </c>
      <c r="J20" s="18" t="str">
        <f t="shared" si="5"/>
        <v>Barrett</v>
      </c>
      <c r="K20" s="18" t="str">
        <f t="shared" si="6"/>
        <v>Shaun</v>
      </c>
      <c r="L20" s="18" t="str">
        <f t="shared" si="7"/>
        <v>BarS</v>
      </c>
      <c r="M20" s="69">
        <f t="shared" si="9"/>
        <v>0</v>
      </c>
      <c r="N20" s="69">
        <f t="shared" si="10"/>
        <v>0</v>
      </c>
      <c r="O20" s="70" t="str">
        <f t="shared" si="2"/>
        <v>BarS</v>
      </c>
      <c r="P20" t="str">
        <f t="shared" si="8"/>
        <v>Shaun Barrett</v>
      </c>
    </row>
    <row r="21" spans="2:16" ht="13.5" thickBot="1">
      <c r="B21" s="62" t="str">
        <f t="shared" si="0"/>
        <v>BicC</v>
      </c>
      <c r="C21" s="43" t="s">
        <v>140</v>
      </c>
      <c r="D21" t="str">
        <f t="shared" si="1"/>
        <v>Carl Bicknell</v>
      </c>
      <c r="E21" s="41">
        <v>22498</v>
      </c>
      <c r="F21" s="42" t="s">
        <v>9</v>
      </c>
      <c r="H21" s="84">
        <f t="shared" si="3"/>
        <v>14</v>
      </c>
      <c r="I21" s="69">
        <f t="shared" si="4"/>
        <v>9</v>
      </c>
      <c r="J21" s="18" t="str">
        <f t="shared" si="5"/>
        <v>Bicknell</v>
      </c>
      <c r="K21" s="18" t="str">
        <f t="shared" si="6"/>
        <v>Carl</v>
      </c>
      <c r="L21" s="18" t="str">
        <f t="shared" si="7"/>
        <v>BicC</v>
      </c>
      <c r="M21" s="69">
        <f t="shared" si="9"/>
        <v>0</v>
      </c>
      <c r="N21" s="69">
        <f t="shared" si="10"/>
        <v>0</v>
      </c>
      <c r="O21" s="70" t="str">
        <f t="shared" si="2"/>
        <v>BicC</v>
      </c>
      <c r="P21" t="str">
        <f t="shared" si="8"/>
        <v>Carl Bicknell</v>
      </c>
    </row>
    <row r="22" spans="2:16" ht="13.5" thickBot="1">
      <c r="B22" s="62" t="str">
        <f t="shared" si="0"/>
        <v>BigA</v>
      </c>
      <c r="C22" s="43" t="s">
        <v>35</v>
      </c>
      <c r="D22" t="str">
        <f t="shared" si="1"/>
        <v>Andrew Biggs</v>
      </c>
      <c r="E22" s="41">
        <v>25259</v>
      </c>
      <c r="F22" s="42" t="s">
        <v>9</v>
      </c>
      <c r="H22" s="84">
        <f t="shared" si="3"/>
        <v>13</v>
      </c>
      <c r="I22" s="69">
        <f t="shared" si="4"/>
        <v>6</v>
      </c>
      <c r="J22" s="18" t="str">
        <f t="shared" si="5"/>
        <v>Biggs</v>
      </c>
      <c r="K22" s="18" t="str">
        <f t="shared" si="6"/>
        <v>Andrew</v>
      </c>
      <c r="L22" s="18" t="str">
        <f t="shared" si="7"/>
        <v>BigA</v>
      </c>
      <c r="M22" s="69">
        <f t="shared" si="9"/>
        <v>0</v>
      </c>
      <c r="N22" s="69">
        <f t="shared" si="10"/>
        <v>0</v>
      </c>
      <c r="O22" s="70" t="str">
        <f t="shared" si="2"/>
        <v>BigA</v>
      </c>
      <c r="P22" t="str">
        <f t="shared" si="8"/>
        <v>Andrew Biggs</v>
      </c>
    </row>
    <row r="23" spans="2:16" ht="13.5" thickBot="1">
      <c r="B23" s="62" t="str">
        <f t="shared" si="0"/>
        <v>BooH</v>
      </c>
      <c r="C23" s="43" t="s">
        <v>236</v>
      </c>
      <c r="D23" t="str">
        <f t="shared" si="1"/>
        <v>Howard Booth</v>
      </c>
      <c r="E23" s="41">
        <v>29331</v>
      </c>
      <c r="F23" s="42" t="s">
        <v>9</v>
      </c>
      <c r="H23" s="84">
        <f t="shared" si="3"/>
        <v>13</v>
      </c>
      <c r="I23" s="69">
        <f t="shared" si="4"/>
        <v>6</v>
      </c>
      <c r="J23" s="18" t="str">
        <f t="shared" si="5"/>
        <v>Booth</v>
      </c>
      <c r="K23" s="18" t="str">
        <f t="shared" si="6"/>
        <v>Howard</v>
      </c>
      <c r="L23" s="18" t="str">
        <f t="shared" si="7"/>
        <v>BooH</v>
      </c>
      <c r="M23" s="69">
        <f t="shared" si="9"/>
        <v>0</v>
      </c>
      <c r="N23" s="69">
        <f t="shared" si="10"/>
        <v>0</v>
      </c>
      <c r="O23" s="70" t="str">
        <f t="shared" si="2"/>
        <v>BooH</v>
      </c>
      <c r="P23" t="str">
        <f t="shared" si="8"/>
        <v>Howard Booth</v>
      </c>
    </row>
    <row r="24" spans="2:16" ht="13.5" thickBot="1">
      <c r="B24" s="62" t="str">
        <f t="shared" si="0"/>
        <v>BraJ</v>
      </c>
      <c r="C24" s="43" t="s">
        <v>156</v>
      </c>
      <c r="D24" t="str">
        <f t="shared" si="1"/>
        <v>Jane Brammar</v>
      </c>
      <c r="E24" s="41">
        <v>27416</v>
      </c>
      <c r="F24" s="42" t="s">
        <v>10</v>
      </c>
      <c r="H24" s="84">
        <f t="shared" si="3"/>
        <v>13</v>
      </c>
      <c r="I24" s="69">
        <f t="shared" si="4"/>
        <v>8</v>
      </c>
      <c r="J24" s="18" t="str">
        <f t="shared" si="5"/>
        <v>Brammar</v>
      </c>
      <c r="K24" s="18" t="str">
        <f t="shared" si="6"/>
        <v>Jane</v>
      </c>
      <c r="L24" s="18" t="str">
        <f t="shared" si="7"/>
        <v>BraJ</v>
      </c>
      <c r="M24" s="69">
        <f t="shared" si="9"/>
        <v>0</v>
      </c>
      <c r="N24" s="69">
        <f t="shared" si="10"/>
        <v>0</v>
      </c>
      <c r="O24" s="70" t="str">
        <f t="shared" si="2"/>
        <v>BraJ</v>
      </c>
      <c r="P24" t="str">
        <f t="shared" si="8"/>
        <v>Jane Brammar</v>
      </c>
    </row>
    <row r="25" spans="2:16" ht="13.5" thickBot="1">
      <c r="B25" s="62" t="str">
        <f t="shared" si="0"/>
        <v>ChiJ</v>
      </c>
      <c r="C25" s="40" t="s">
        <v>224</v>
      </c>
      <c r="D25" t="str">
        <f t="shared" si="1"/>
        <v>Jack Chivers</v>
      </c>
      <c r="E25" s="41">
        <v>28793</v>
      </c>
      <c r="F25" s="42" t="s">
        <v>9</v>
      </c>
      <c r="H25" s="84">
        <f t="shared" si="3"/>
        <v>13</v>
      </c>
      <c r="I25" s="69">
        <f t="shared" si="4"/>
        <v>8</v>
      </c>
      <c r="J25" s="18" t="str">
        <f t="shared" si="5"/>
        <v>Chivers</v>
      </c>
      <c r="K25" s="18" t="str">
        <f t="shared" si="6"/>
        <v>Jack</v>
      </c>
      <c r="L25" s="18" t="str">
        <f t="shared" si="7"/>
        <v>ChiJ</v>
      </c>
      <c r="M25" s="69">
        <f t="shared" si="9"/>
        <v>0</v>
      </c>
      <c r="N25" s="69">
        <f t="shared" si="10"/>
        <v>0</v>
      </c>
      <c r="O25" s="70" t="str">
        <f t="shared" si="2"/>
        <v>ChiJ</v>
      </c>
      <c r="P25" t="str">
        <f t="shared" si="8"/>
        <v>Jack Chivers</v>
      </c>
    </row>
    <row r="26" spans="2:16" ht="13.5" thickBot="1">
      <c r="B26" s="62" t="str">
        <f t="shared" si="0"/>
        <v>ChiN</v>
      </c>
      <c r="C26" s="40" t="s">
        <v>225</v>
      </c>
      <c r="D26" t="str">
        <f t="shared" si="1"/>
        <v>Natalie Chivers</v>
      </c>
      <c r="E26" s="41">
        <v>31036</v>
      </c>
      <c r="F26" s="42" t="s">
        <v>10</v>
      </c>
      <c r="H26" s="84">
        <f t="shared" si="3"/>
        <v>16</v>
      </c>
      <c r="I26" s="69">
        <f t="shared" si="4"/>
        <v>8</v>
      </c>
      <c r="J26" s="18" t="str">
        <f t="shared" si="5"/>
        <v>Chivers</v>
      </c>
      <c r="K26" s="18" t="str">
        <f t="shared" si="6"/>
        <v>Natalie</v>
      </c>
      <c r="L26" s="18" t="str">
        <f t="shared" si="7"/>
        <v>ChiN</v>
      </c>
      <c r="M26" s="69">
        <f t="shared" si="9"/>
        <v>0</v>
      </c>
      <c r="N26" s="69">
        <f t="shared" si="10"/>
        <v>0</v>
      </c>
      <c r="O26" s="70" t="str">
        <f t="shared" si="2"/>
        <v>ChiN</v>
      </c>
      <c r="P26" t="str">
        <f t="shared" si="8"/>
        <v>Natalie Chivers</v>
      </c>
    </row>
    <row r="27" spans="2:16" ht="13.5" thickBot="1">
      <c r="B27" s="62" t="str">
        <f t="shared" si="0"/>
        <v>CobP</v>
      </c>
      <c r="C27" s="43" t="s">
        <v>110</v>
      </c>
      <c r="D27" t="str">
        <f t="shared" si="1"/>
        <v>Peter Cobbett</v>
      </c>
      <c r="E27" s="41">
        <v>16113</v>
      </c>
      <c r="F27" s="42" t="s">
        <v>9</v>
      </c>
      <c r="H27" s="84">
        <f t="shared" si="3"/>
        <v>14</v>
      </c>
      <c r="I27" s="69">
        <f t="shared" si="4"/>
        <v>8</v>
      </c>
      <c r="J27" s="18" t="str">
        <f t="shared" si="5"/>
        <v>Cobbett</v>
      </c>
      <c r="K27" s="18" t="str">
        <f t="shared" si="6"/>
        <v>Peter</v>
      </c>
      <c r="L27" s="18" t="str">
        <f t="shared" si="7"/>
        <v>CobP</v>
      </c>
      <c r="M27" s="69">
        <f t="shared" si="9"/>
        <v>0</v>
      </c>
      <c r="N27" s="69">
        <f t="shared" si="10"/>
        <v>0</v>
      </c>
      <c r="O27" s="70" t="str">
        <f t="shared" si="2"/>
        <v>CobP</v>
      </c>
      <c r="P27" t="str">
        <f t="shared" si="8"/>
        <v>Peter Cobbett</v>
      </c>
    </row>
    <row r="28" spans="2:16" ht="13.5" thickBot="1">
      <c r="B28" s="62" t="str">
        <f t="shared" si="0"/>
        <v>ColJ</v>
      </c>
      <c r="C28" s="40" t="s">
        <v>232</v>
      </c>
      <c r="D28" t="str">
        <f t="shared" si="1"/>
        <v>Jessica Colley</v>
      </c>
      <c r="E28" s="41">
        <v>34537</v>
      </c>
      <c r="F28" s="42" t="s">
        <v>10</v>
      </c>
      <c r="H28" s="84">
        <f t="shared" si="3"/>
        <v>15</v>
      </c>
      <c r="I28" s="69">
        <f t="shared" si="4"/>
        <v>7</v>
      </c>
      <c r="J28" s="18" t="str">
        <f t="shared" si="5"/>
        <v>Colley</v>
      </c>
      <c r="K28" s="18" t="str">
        <f t="shared" si="6"/>
        <v>Jessica</v>
      </c>
      <c r="L28" s="18" t="str">
        <f t="shared" si="7"/>
        <v>ColJ</v>
      </c>
      <c r="M28" s="69">
        <f t="shared" si="9"/>
        <v>0</v>
      </c>
      <c r="N28" s="69">
        <f t="shared" si="10"/>
        <v>0</v>
      </c>
      <c r="O28" s="70" t="str">
        <f t="shared" si="2"/>
        <v>ColJ</v>
      </c>
      <c r="P28" t="str">
        <f t="shared" si="8"/>
        <v>Jessica Colley</v>
      </c>
    </row>
    <row r="29" spans="2:16" ht="13.5" thickBot="1">
      <c r="B29" s="62" t="str">
        <f t="shared" si="0"/>
        <v>CooI</v>
      </c>
      <c r="C29" s="43" t="s">
        <v>247</v>
      </c>
      <c r="D29" t="str">
        <f t="shared" si="1"/>
        <v>Izzy Coomber</v>
      </c>
      <c r="E29" s="41">
        <v>33224</v>
      </c>
      <c r="F29" s="42" t="s">
        <v>10</v>
      </c>
      <c r="H29" s="84">
        <f t="shared" si="3"/>
        <v>13</v>
      </c>
      <c r="I29" s="69">
        <f t="shared" si="4"/>
        <v>8</v>
      </c>
      <c r="J29" s="18" t="str">
        <f t="shared" si="5"/>
        <v>Coomber</v>
      </c>
      <c r="K29" s="18" t="str">
        <f t="shared" si="6"/>
        <v>Izzy</v>
      </c>
      <c r="L29" s="18" t="str">
        <f t="shared" si="7"/>
        <v>CooI</v>
      </c>
      <c r="M29" s="69">
        <f t="shared" si="9"/>
        <v>0</v>
      </c>
      <c r="N29" s="69">
        <f t="shared" si="10"/>
        <v>0</v>
      </c>
      <c r="O29" s="70" t="str">
        <f t="shared" si="2"/>
        <v>CooI</v>
      </c>
      <c r="P29" t="str">
        <f t="shared" si="8"/>
        <v>Izzy Coomber</v>
      </c>
    </row>
    <row r="30" spans="2:16" ht="13.5" thickBot="1">
      <c r="B30" s="62" t="str">
        <f t="shared" si="0"/>
        <v>CooR</v>
      </c>
      <c r="C30" s="43" t="s">
        <v>256</v>
      </c>
      <c r="D30" t="str">
        <f t="shared" si="1"/>
        <v>Robert Coomber</v>
      </c>
      <c r="E30" s="41">
        <v>33432</v>
      </c>
      <c r="F30" s="42" t="s">
        <v>9</v>
      </c>
      <c r="H30" s="84">
        <f t="shared" si="3"/>
        <v>15</v>
      </c>
      <c r="I30" s="69">
        <f t="shared" si="4"/>
        <v>8</v>
      </c>
      <c r="J30" s="18" t="str">
        <f t="shared" si="5"/>
        <v>Coomber</v>
      </c>
      <c r="K30" s="18" t="str">
        <f t="shared" si="6"/>
        <v>Robert</v>
      </c>
      <c r="L30" s="18" t="str">
        <f t="shared" si="7"/>
        <v>CooR</v>
      </c>
      <c r="M30" s="69">
        <f t="shared" si="9"/>
        <v>0</v>
      </c>
      <c r="N30" s="69">
        <f t="shared" si="10"/>
        <v>0</v>
      </c>
      <c r="O30" s="70" t="str">
        <f t="shared" si="2"/>
        <v>CooR</v>
      </c>
      <c r="P30" t="str">
        <f t="shared" si="8"/>
        <v>Robert Coomber</v>
      </c>
    </row>
    <row r="31" spans="2:16" ht="13.5" thickBot="1">
      <c r="B31" s="62" t="str">
        <f t="shared" si="0"/>
        <v>CouP</v>
      </c>
      <c r="C31" s="43" t="s">
        <v>217</v>
      </c>
      <c r="D31" t="str">
        <f t="shared" si="1"/>
        <v>Paul Cousins</v>
      </c>
      <c r="E31" s="41">
        <v>22902</v>
      </c>
      <c r="F31" s="42" t="s">
        <v>9</v>
      </c>
      <c r="H31" s="84">
        <f t="shared" si="3"/>
        <v>13</v>
      </c>
      <c r="I31" s="69">
        <f t="shared" si="4"/>
        <v>8</v>
      </c>
      <c r="J31" s="18" t="str">
        <f t="shared" si="5"/>
        <v>Cousins</v>
      </c>
      <c r="K31" s="18" t="str">
        <f t="shared" si="6"/>
        <v>Paul</v>
      </c>
      <c r="L31" s="18" t="str">
        <f t="shared" si="7"/>
        <v>CouP</v>
      </c>
      <c r="M31" s="69">
        <f t="shared" si="9"/>
        <v>0</v>
      </c>
      <c r="N31" s="69">
        <f t="shared" si="10"/>
        <v>0</v>
      </c>
      <c r="O31" s="70" t="str">
        <f t="shared" si="2"/>
        <v>CouP</v>
      </c>
      <c r="P31" t="str">
        <f t="shared" si="8"/>
        <v>Paul Cousins</v>
      </c>
    </row>
    <row r="32" spans="2:16" ht="13.5" thickBot="1">
      <c r="B32" s="62" t="str">
        <f t="shared" si="0"/>
        <v>CurE</v>
      </c>
      <c r="C32" s="43" t="s">
        <v>37</v>
      </c>
      <c r="D32" t="str">
        <f t="shared" si="1"/>
        <v>Erroll Curling</v>
      </c>
      <c r="E32" s="41">
        <v>19990</v>
      </c>
      <c r="F32" s="42" t="s">
        <v>9</v>
      </c>
      <c r="H32" s="84">
        <f t="shared" si="3"/>
        <v>15</v>
      </c>
      <c r="I32" s="69">
        <f t="shared" si="4"/>
        <v>8</v>
      </c>
      <c r="J32" s="18" t="str">
        <f t="shared" si="5"/>
        <v>Curling</v>
      </c>
      <c r="K32" s="18" t="str">
        <f t="shared" si="6"/>
        <v>Erroll</v>
      </c>
      <c r="L32" s="18" t="str">
        <f t="shared" si="7"/>
        <v>CurE</v>
      </c>
      <c r="M32" s="69">
        <f t="shared" si="9"/>
        <v>0</v>
      </c>
      <c r="N32" s="69">
        <f t="shared" si="10"/>
        <v>0</v>
      </c>
      <c r="O32" s="70" t="str">
        <f t="shared" si="2"/>
        <v>CurE</v>
      </c>
      <c r="P32" t="str">
        <f t="shared" si="8"/>
        <v>Erroll Curling</v>
      </c>
    </row>
    <row r="33" spans="2:16" ht="13.5" thickBot="1">
      <c r="B33" s="62" t="str">
        <f t="shared" si="0"/>
        <v>DalS</v>
      </c>
      <c r="C33" s="43" t="s">
        <v>143</v>
      </c>
      <c r="D33" t="str">
        <f t="shared" si="1"/>
        <v>Stephen Dallman</v>
      </c>
      <c r="E33" s="41">
        <v>27192</v>
      </c>
      <c r="F33" s="42" t="s">
        <v>9</v>
      </c>
      <c r="H33" s="84">
        <f t="shared" si="3"/>
        <v>16</v>
      </c>
      <c r="I33" s="69">
        <f t="shared" si="4"/>
        <v>8</v>
      </c>
      <c r="J33" s="18" t="str">
        <f t="shared" si="5"/>
        <v>Dallman</v>
      </c>
      <c r="K33" s="18" t="str">
        <f t="shared" si="6"/>
        <v>Stephen</v>
      </c>
      <c r="L33" s="18" t="str">
        <f t="shared" si="7"/>
        <v>DalS</v>
      </c>
      <c r="M33" s="69">
        <f t="shared" si="9"/>
        <v>0</v>
      </c>
      <c r="N33" s="69">
        <f t="shared" si="10"/>
        <v>0</v>
      </c>
      <c r="O33" s="70" t="str">
        <f t="shared" si="2"/>
        <v>DalS</v>
      </c>
      <c r="P33" t="str">
        <f t="shared" si="8"/>
        <v>Stephen Dallman</v>
      </c>
    </row>
    <row r="34" spans="2:16" ht="13.5" thickBot="1">
      <c r="B34" s="62" t="str">
        <f t="shared" si="0"/>
        <v>DavM</v>
      </c>
      <c r="C34" s="43" t="s">
        <v>141</v>
      </c>
      <c r="D34" t="str">
        <f t="shared" si="1"/>
        <v>Mark Davies</v>
      </c>
      <c r="E34" s="41">
        <v>27261</v>
      </c>
      <c r="F34" s="42" t="s">
        <v>9</v>
      </c>
      <c r="H34" s="84">
        <f t="shared" si="3"/>
        <v>12</v>
      </c>
      <c r="I34" s="69">
        <f t="shared" si="4"/>
        <v>7</v>
      </c>
      <c r="J34" s="18" t="str">
        <f t="shared" si="5"/>
        <v>Davies</v>
      </c>
      <c r="K34" s="18" t="str">
        <f t="shared" si="6"/>
        <v>Mark</v>
      </c>
      <c r="L34" s="18" t="str">
        <f t="shared" si="7"/>
        <v>DavM</v>
      </c>
      <c r="M34" s="69">
        <f t="shared" si="9"/>
        <v>0</v>
      </c>
      <c r="N34" s="69">
        <f t="shared" si="10"/>
        <v>0</v>
      </c>
      <c r="O34" s="70" t="str">
        <f t="shared" si="2"/>
        <v>DavM</v>
      </c>
      <c r="P34" t="str">
        <f t="shared" si="8"/>
        <v>Mark Davies</v>
      </c>
    </row>
    <row r="35" spans="2:16" ht="13.5" thickBot="1">
      <c r="B35" s="62" t="str">
        <f t="shared" si="0"/>
        <v>DavM1</v>
      </c>
      <c r="C35" s="43" t="s">
        <v>152</v>
      </c>
      <c r="D35" t="str">
        <f t="shared" si="1"/>
        <v>Mims Davies</v>
      </c>
      <c r="E35" s="41">
        <v>27547</v>
      </c>
      <c r="F35" s="42" t="s">
        <v>10</v>
      </c>
      <c r="H35" s="84">
        <f t="shared" si="3"/>
        <v>12</v>
      </c>
      <c r="I35" s="69">
        <f t="shared" si="4"/>
        <v>7</v>
      </c>
      <c r="J35" s="18" t="str">
        <f t="shared" si="5"/>
        <v>Davies</v>
      </c>
      <c r="K35" s="18" t="str">
        <f t="shared" si="6"/>
        <v>Mims</v>
      </c>
      <c r="L35" s="18" t="str">
        <f t="shared" si="7"/>
        <v>DavM</v>
      </c>
      <c r="M35" s="69">
        <f t="shared" si="9"/>
        <v>1</v>
      </c>
      <c r="N35" s="69">
        <f t="shared" si="10"/>
        <v>1</v>
      </c>
      <c r="O35" s="70" t="str">
        <f t="shared" si="2"/>
        <v>DavM1</v>
      </c>
      <c r="P35" t="str">
        <f t="shared" si="8"/>
        <v>Mims Davies</v>
      </c>
    </row>
    <row r="36" spans="2:16" ht="13.5" thickBot="1">
      <c r="B36" s="62" t="str">
        <f t="shared" si="0"/>
        <v>DavW</v>
      </c>
      <c r="C36" s="43" t="s">
        <v>218</v>
      </c>
      <c r="D36" t="str">
        <f t="shared" si="1"/>
        <v>William Davies</v>
      </c>
      <c r="E36" s="41">
        <v>17754</v>
      </c>
      <c r="F36" s="42" t="s">
        <v>9</v>
      </c>
      <c r="H36" s="84">
        <f t="shared" si="3"/>
        <v>15</v>
      </c>
      <c r="I36" s="69">
        <f t="shared" si="4"/>
        <v>7</v>
      </c>
      <c r="J36" s="18" t="str">
        <f t="shared" si="5"/>
        <v>Davies</v>
      </c>
      <c r="K36" s="18" t="str">
        <f t="shared" si="6"/>
        <v>William</v>
      </c>
      <c r="L36" s="18" t="str">
        <f t="shared" si="7"/>
        <v>DavW</v>
      </c>
      <c r="M36" s="69">
        <f t="shared" si="9"/>
        <v>0</v>
      </c>
      <c r="N36" s="69">
        <f t="shared" si="10"/>
        <v>0</v>
      </c>
      <c r="O36" s="70" t="str">
        <f t="shared" si="2"/>
        <v>DavW</v>
      </c>
      <c r="P36" t="str">
        <f t="shared" si="8"/>
        <v>William Davies</v>
      </c>
    </row>
    <row r="37" spans="2:16" ht="13.5" thickBot="1">
      <c r="B37" s="62" t="str">
        <f t="shared" si="0"/>
        <v>DayD</v>
      </c>
      <c r="C37" s="43" t="s">
        <v>107</v>
      </c>
      <c r="D37" t="str">
        <f t="shared" si="1"/>
        <v>Deborah Day</v>
      </c>
      <c r="E37" s="41">
        <v>23216</v>
      </c>
      <c r="F37" s="42" t="s">
        <v>10</v>
      </c>
      <c r="H37" s="84">
        <f t="shared" si="3"/>
        <v>12</v>
      </c>
      <c r="I37" s="69">
        <f t="shared" si="4"/>
        <v>4</v>
      </c>
      <c r="J37" s="18" t="str">
        <f t="shared" si="5"/>
        <v>Day</v>
      </c>
      <c r="K37" s="18" t="str">
        <f t="shared" si="6"/>
        <v>Deborah</v>
      </c>
      <c r="L37" s="18" t="str">
        <f t="shared" si="7"/>
        <v>DayD</v>
      </c>
      <c r="M37" s="69">
        <f t="shared" si="9"/>
        <v>0</v>
      </c>
      <c r="N37" s="69">
        <f t="shared" si="10"/>
        <v>0</v>
      </c>
      <c r="O37" s="70" t="str">
        <f t="shared" si="2"/>
        <v>DayD</v>
      </c>
      <c r="P37" t="str">
        <f t="shared" si="8"/>
        <v>Deborah Day</v>
      </c>
    </row>
    <row r="38" spans="2:16" ht="13.5" thickBot="1">
      <c r="B38" s="62" t="str">
        <f t="shared" si="0"/>
        <v>DenJ</v>
      </c>
      <c r="C38" s="43" t="s">
        <v>223</v>
      </c>
      <c r="D38" t="str">
        <f t="shared" si="1"/>
        <v>Jennifer Denyer</v>
      </c>
      <c r="E38" s="41">
        <v>19911</v>
      </c>
      <c r="F38" s="42" t="s">
        <v>10</v>
      </c>
      <c r="H38" s="84">
        <f t="shared" si="3"/>
        <v>16</v>
      </c>
      <c r="I38" s="69">
        <f t="shared" si="4"/>
        <v>7</v>
      </c>
      <c r="J38" s="18" t="str">
        <f t="shared" si="5"/>
        <v>Denyer</v>
      </c>
      <c r="K38" s="18" t="str">
        <f t="shared" si="6"/>
        <v>Jennifer</v>
      </c>
      <c r="L38" s="18" t="str">
        <f t="shared" si="7"/>
        <v>DenJ</v>
      </c>
      <c r="M38" s="69">
        <f t="shared" si="9"/>
        <v>0</v>
      </c>
      <c r="N38" s="69">
        <f t="shared" si="10"/>
        <v>0</v>
      </c>
      <c r="O38" s="70" t="str">
        <f t="shared" si="2"/>
        <v>DenJ</v>
      </c>
      <c r="P38" t="str">
        <f t="shared" si="8"/>
        <v>Jennifer Denyer</v>
      </c>
    </row>
    <row r="39" spans="2:16" ht="13.5" thickBot="1">
      <c r="B39" s="62" t="str">
        <f t="shared" si="0"/>
        <v>DenJ1</v>
      </c>
      <c r="C39" s="40" t="s">
        <v>227</v>
      </c>
      <c r="D39" t="str">
        <f t="shared" si="1"/>
        <v>Justine Denyer</v>
      </c>
      <c r="E39" s="41">
        <v>29361</v>
      </c>
      <c r="F39" s="42" t="s">
        <v>10</v>
      </c>
      <c r="H39" s="84">
        <f t="shared" si="3"/>
        <v>15</v>
      </c>
      <c r="I39" s="69">
        <f t="shared" si="4"/>
        <v>7</v>
      </c>
      <c r="J39" s="18" t="str">
        <f t="shared" si="5"/>
        <v>Denyer</v>
      </c>
      <c r="K39" s="18" t="str">
        <f t="shared" si="6"/>
        <v>Justine</v>
      </c>
      <c r="L39" s="18" t="str">
        <f t="shared" si="7"/>
        <v>DenJ</v>
      </c>
      <c r="M39" s="69">
        <f t="shared" si="9"/>
        <v>1</v>
      </c>
      <c r="N39" s="69">
        <f t="shared" si="10"/>
        <v>1</v>
      </c>
      <c r="O39" s="70" t="str">
        <f t="shared" si="2"/>
        <v>DenJ1</v>
      </c>
      <c r="P39" t="str">
        <f t="shared" si="8"/>
        <v>Justine Denyer</v>
      </c>
    </row>
    <row r="40" spans="2:16" ht="13.5" thickBot="1">
      <c r="B40" s="62" t="str">
        <f t="shared" si="0"/>
        <v>EssM</v>
      </c>
      <c r="C40" s="43" t="s">
        <v>33</v>
      </c>
      <c r="D40" t="str">
        <f t="shared" si="1"/>
        <v>Mike Essex</v>
      </c>
      <c r="E40" s="41">
        <v>25059</v>
      </c>
      <c r="F40" s="42" t="s">
        <v>9</v>
      </c>
      <c r="H40" s="84">
        <f t="shared" si="3"/>
        <v>11</v>
      </c>
      <c r="I40" s="69">
        <f t="shared" si="4"/>
        <v>6</v>
      </c>
      <c r="J40" s="18" t="str">
        <f t="shared" si="5"/>
        <v>Essex</v>
      </c>
      <c r="K40" s="18" t="str">
        <f t="shared" si="6"/>
        <v>Mike</v>
      </c>
      <c r="L40" s="18" t="str">
        <f t="shared" si="7"/>
        <v>EssM</v>
      </c>
      <c r="M40" s="69">
        <f t="shared" si="9"/>
        <v>0</v>
      </c>
      <c r="N40" s="69">
        <f t="shared" si="10"/>
        <v>0</v>
      </c>
      <c r="O40" s="70" t="str">
        <f t="shared" si="2"/>
        <v>EssM</v>
      </c>
      <c r="P40" t="str">
        <f t="shared" si="8"/>
        <v>Mike Essex</v>
      </c>
    </row>
    <row r="41" spans="2:16" ht="13.5" thickBot="1">
      <c r="B41" s="62" t="str">
        <f t="shared" si="0"/>
        <v>FilA</v>
      </c>
      <c r="C41" s="43" t="s">
        <v>157</v>
      </c>
      <c r="D41" t="str">
        <f t="shared" si="1"/>
        <v>Abbey Filsell</v>
      </c>
      <c r="E41" s="41">
        <v>29012</v>
      </c>
      <c r="F41" s="42" t="s">
        <v>10</v>
      </c>
      <c r="H41" s="84">
        <f t="shared" si="3"/>
        <v>14</v>
      </c>
      <c r="I41" s="69">
        <f t="shared" si="4"/>
        <v>8</v>
      </c>
      <c r="J41" s="18" t="str">
        <f t="shared" si="5"/>
        <v>Filsell</v>
      </c>
      <c r="K41" s="18" t="str">
        <f t="shared" si="6"/>
        <v>Abbey</v>
      </c>
      <c r="L41" s="18" t="str">
        <f t="shared" si="7"/>
        <v>FilA</v>
      </c>
      <c r="M41" s="69">
        <f t="shared" si="9"/>
        <v>0</v>
      </c>
      <c r="N41" s="69">
        <f t="shared" si="10"/>
        <v>0</v>
      </c>
      <c r="O41" s="70" t="str">
        <f t="shared" si="2"/>
        <v>FilA</v>
      </c>
      <c r="P41" t="str">
        <f t="shared" si="8"/>
        <v>Abbey Filsell</v>
      </c>
    </row>
    <row r="42" spans="2:16" ht="13.5" thickBot="1">
      <c r="B42" s="62" t="str">
        <f t="shared" si="0"/>
        <v>GlaC</v>
      </c>
      <c r="C42" s="40" t="s">
        <v>265</v>
      </c>
      <c r="D42" t="str">
        <f t="shared" si="1"/>
        <v>Chris Glanfield</v>
      </c>
      <c r="E42" s="41">
        <v>32855</v>
      </c>
      <c r="F42" s="42" t="s">
        <v>9</v>
      </c>
      <c r="H42" s="84">
        <f t="shared" si="3"/>
        <v>16</v>
      </c>
      <c r="I42" s="69">
        <f t="shared" si="4"/>
        <v>10</v>
      </c>
      <c r="J42" s="18" t="str">
        <f t="shared" si="5"/>
        <v>Glanfield</v>
      </c>
      <c r="K42" s="18" t="str">
        <f t="shared" si="6"/>
        <v>Chris</v>
      </c>
      <c r="L42" s="18" t="str">
        <f t="shared" si="7"/>
        <v>GlaC</v>
      </c>
      <c r="M42" s="69">
        <f t="shared" si="9"/>
        <v>0</v>
      </c>
      <c r="N42" s="69">
        <f t="shared" si="10"/>
        <v>0</v>
      </c>
      <c r="O42" s="70" t="str">
        <f t="shared" si="2"/>
        <v>GlaC</v>
      </c>
      <c r="P42" t="str">
        <f t="shared" si="8"/>
        <v>Chris Glanfield</v>
      </c>
    </row>
    <row r="43" spans="2:16" ht="13.5" thickBot="1">
      <c r="B43" s="62" t="str">
        <f t="shared" ref="B43:B74" si="11">+O43</f>
        <v>GuyA</v>
      </c>
      <c r="C43" s="43" t="s">
        <v>252</v>
      </c>
      <c r="D43" t="str">
        <f t="shared" ref="D43:D74" si="12">CONCATENATE(K43, " ",J43)</f>
        <v>Andy Guy</v>
      </c>
      <c r="E43" s="41">
        <v>27989</v>
      </c>
      <c r="F43" s="42" t="s">
        <v>9</v>
      </c>
      <c r="H43" s="84">
        <f>+LEN(C43)</f>
        <v>9</v>
      </c>
      <c r="I43" s="69">
        <f>IF(H43=1,"",FIND(",",C43,1))</f>
        <v>4</v>
      </c>
      <c r="J43" s="18" t="str">
        <f>IF(H43=1,"",LEFT(C43,I43-1))</f>
        <v>Guy</v>
      </c>
      <c r="K43" s="18" t="str">
        <f>IF(H43=1,"",MID(C43,I43+2,H43))</f>
        <v>Andy</v>
      </c>
      <c r="L43" s="18" t="str">
        <f>LEFT(J43,3)&amp;LEFT(K43,1)</f>
        <v>GuyA</v>
      </c>
      <c r="M43" s="69">
        <f>IF(H43=1,"",IF(L43=L42,1,0))</f>
        <v>0</v>
      </c>
      <c r="N43" s="69">
        <f>IF(H43=1,"",IF(M43=0,0,+M43+N42))</f>
        <v>0</v>
      </c>
      <c r="O43" s="70" t="str">
        <f>IF(H43=1,"z",+IF(N43=0,L43,L43&amp;N43))</f>
        <v>GuyA</v>
      </c>
      <c r="P43" t="str">
        <f t="shared" si="8"/>
        <v>Andy Guy</v>
      </c>
    </row>
    <row r="44" spans="2:16" ht="13.5" thickBot="1">
      <c r="B44" s="62" t="str">
        <f t="shared" si="11"/>
        <v>HarG</v>
      </c>
      <c r="C44" s="43" t="s">
        <v>40</v>
      </c>
      <c r="D44" t="str">
        <f t="shared" si="12"/>
        <v>Graham Hart</v>
      </c>
      <c r="E44" s="41">
        <v>25651</v>
      </c>
      <c r="F44" s="42" t="s">
        <v>9</v>
      </c>
      <c r="H44" s="84">
        <f t="shared" si="3"/>
        <v>12</v>
      </c>
      <c r="I44" s="69">
        <f t="shared" si="4"/>
        <v>5</v>
      </c>
      <c r="J44" s="18" t="str">
        <f t="shared" si="5"/>
        <v>Hart</v>
      </c>
      <c r="K44" s="18" t="str">
        <f t="shared" si="6"/>
        <v>Graham</v>
      </c>
      <c r="L44" s="18" t="str">
        <f t="shared" si="7"/>
        <v>HarG</v>
      </c>
      <c r="M44" s="69">
        <f>IF(H44=1,"",IF(L44=L43,1,0))</f>
        <v>0</v>
      </c>
      <c r="N44" s="69">
        <f>IF(H44=1,"",IF(M44=0,0,+M44+N43))</f>
        <v>0</v>
      </c>
      <c r="O44" s="70" t="str">
        <f>IF(H44=1,"z",+IF(N44=0,L44,L44&amp;N44))</f>
        <v>HarG</v>
      </c>
      <c r="P44" t="str">
        <f t="shared" si="8"/>
        <v>Graham Hart</v>
      </c>
    </row>
    <row r="45" spans="2:16" ht="13.5" thickBot="1">
      <c r="B45" s="62" t="str">
        <f t="shared" si="11"/>
        <v>HarP</v>
      </c>
      <c r="C45" s="43" t="s">
        <v>39</v>
      </c>
      <c r="D45" t="str">
        <f t="shared" si="12"/>
        <v>Phillip Hardaway</v>
      </c>
      <c r="E45" s="41">
        <v>30104</v>
      </c>
      <c r="F45" s="42" t="s">
        <v>9</v>
      </c>
      <c r="H45" s="84">
        <f t="shared" si="3"/>
        <v>17</v>
      </c>
      <c r="I45" s="69">
        <f t="shared" si="4"/>
        <v>9</v>
      </c>
      <c r="J45" s="18" t="str">
        <f t="shared" si="5"/>
        <v>Hardaway</v>
      </c>
      <c r="K45" s="18" t="str">
        <f t="shared" si="6"/>
        <v>Phillip</v>
      </c>
      <c r="L45" s="18" t="str">
        <f t="shared" si="7"/>
        <v>HarP</v>
      </c>
      <c r="M45" s="69">
        <f t="shared" si="9"/>
        <v>0</v>
      </c>
      <c r="N45" s="69">
        <f t="shared" si="10"/>
        <v>0</v>
      </c>
      <c r="O45" s="70" t="str">
        <f t="shared" si="2"/>
        <v>HarP</v>
      </c>
      <c r="P45" t="str">
        <f t="shared" si="8"/>
        <v>Phillip Hardaway</v>
      </c>
    </row>
    <row r="46" spans="2:16" ht="13.5" thickBot="1">
      <c r="B46" s="62" t="str">
        <f t="shared" si="11"/>
        <v>HayR</v>
      </c>
      <c r="C46" s="40" t="s">
        <v>21</v>
      </c>
      <c r="D46" t="str">
        <f t="shared" si="12"/>
        <v>Richard Haynes</v>
      </c>
      <c r="E46" s="41">
        <v>21235</v>
      </c>
      <c r="F46" s="42" t="s">
        <v>9</v>
      </c>
      <c r="H46" s="84">
        <f t="shared" si="3"/>
        <v>15</v>
      </c>
      <c r="I46" s="69">
        <f t="shared" si="4"/>
        <v>7</v>
      </c>
      <c r="J46" s="18" t="str">
        <f t="shared" si="5"/>
        <v>Haynes</v>
      </c>
      <c r="K46" s="18" t="str">
        <f t="shared" si="6"/>
        <v>Richard</v>
      </c>
      <c r="L46" s="18" t="str">
        <f t="shared" si="7"/>
        <v>HayR</v>
      </c>
      <c r="M46" s="69">
        <f t="shared" si="9"/>
        <v>0</v>
      </c>
      <c r="N46" s="69">
        <f t="shared" si="10"/>
        <v>0</v>
      </c>
      <c r="O46" s="70" t="str">
        <f t="shared" si="2"/>
        <v>HayR</v>
      </c>
      <c r="P46" t="str">
        <f t="shared" si="8"/>
        <v>Richard Haynes</v>
      </c>
    </row>
    <row r="47" spans="2:16" ht="13.5" thickBot="1">
      <c r="B47" s="62" t="str">
        <f t="shared" si="11"/>
        <v>HemM</v>
      </c>
      <c r="C47" s="40" t="s">
        <v>16</v>
      </c>
      <c r="D47" t="str">
        <f t="shared" si="12"/>
        <v>Marion Hemsworth</v>
      </c>
      <c r="E47" s="41">
        <v>18492</v>
      </c>
      <c r="F47" s="42" t="s">
        <v>10</v>
      </c>
      <c r="H47" s="84">
        <f t="shared" si="3"/>
        <v>17</v>
      </c>
      <c r="I47" s="69">
        <f t="shared" si="4"/>
        <v>10</v>
      </c>
      <c r="J47" s="18" t="str">
        <f t="shared" si="5"/>
        <v>Hemsworth</v>
      </c>
      <c r="K47" s="18" t="str">
        <f t="shared" si="6"/>
        <v>Marion</v>
      </c>
      <c r="L47" s="18" t="str">
        <f t="shared" si="7"/>
        <v>HemM</v>
      </c>
      <c r="M47" s="69">
        <f t="shared" si="9"/>
        <v>0</v>
      </c>
      <c r="N47" s="69">
        <f t="shared" si="10"/>
        <v>0</v>
      </c>
      <c r="O47" s="70" t="str">
        <f t="shared" si="2"/>
        <v>HemM</v>
      </c>
      <c r="P47" t="str">
        <f t="shared" si="8"/>
        <v>Marion Hemsworth</v>
      </c>
    </row>
    <row r="48" spans="2:16" ht="13.5" thickBot="1">
      <c r="B48" s="62" t="str">
        <f t="shared" si="11"/>
        <v>HerW</v>
      </c>
      <c r="C48" s="43" t="s">
        <v>219</v>
      </c>
      <c r="D48" t="str">
        <f t="shared" si="12"/>
        <v>Will Herbert</v>
      </c>
      <c r="E48" s="41">
        <v>29454</v>
      </c>
      <c r="F48" s="42" t="s">
        <v>9</v>
      </c>
      <c r="H48" s="84">
        <f t="shared" si="3"/>
        <v>13</v>
      </c>
      <c r="I48" s="69">
        <f t="shared" si="4"/>
        <v>8</v>
      </c>
      <c r="J48" s="18" t="str">
        <f t="shared" si="5"/>
        <v>Herbert</v>
      </c>
      <c r="K48" s="18" t="str">
        <f t="shared" si="6"/>
        <v>Will</v>
      </c>
      <c r="L48" s="18" t="str">
        <f t="shared" si="7"/>
        <v>HerW</v>
      </c>
      <c r="M48" s="69">
        <f t="shared" si="9"/>
        <v>0</v>
      </c>
      <c r="N48" s="69">
        <f t="shared" si="10"/>
        <v>0</v>
      </c>
      <c r="O48" s="70" t="str">
        <f t="shared" si="2"/>
        <v>HerW</v>
      </c>
      <c r="P48" t="str">
        <f t="shared" si="8"/>
        <v>Will Herbert</v>
      </c>
    </row>
    <row r="49" spans="2:16" ht="13.5" thickBot="1">
      <c r="B49" s="62" t="str">
        <f t="shared" si="11"/>
        <v>HicT</v>
      </c>
      <c r="C49" s="43" t="s">
        <v>102</v>
      </c>
      <c r="D49" t="str">
        <f t="shared" si="12"/>
        <v>Tim Hicks</v>
      </c>
      <c r="E49" s="41">
        <v>21573</v>
      </c>
      <c r="F49" s="42" t="s">
        <v>9</v>
      </c>
      <c r="H49" s="84">
        <f t="shared" si="3"/>
        <v>10</v>
      </c>
      <c r="I49" s="69">
        <f t="shared" si="4"/>
        <v>6</v>
      </c>
      <c r="J49" s="18" t="str">
        <f t="shared" si="5"/>
        <v>Hicks</v>
      </c>
      <c r="K49" s="18" t="str">
        <f t="shared" si="6"/>
        <v>Tim</v>
      </c>
      <c r="L49" s="18" t="str">
        <f t="shared" si="7"/>
        <v>HicT</v>
      </c>
      <c r="M49" s="69">
        <f t="shared" si="9"/>
        <v>0</v>
      </c>
      <c r="N49" s="69">
        <f t="shared" si="10"/>
        <v>0</v>
      </c>
      <c r="O49" s="70" t="str">
        <f t="shared" si="2"/>
        <v>HicT</v>
      </c>
      <c r="P49" t="str">
        <f t="shared" si="8"/>
        <v>Tim Hicks</v>
      </c>
    </row>
    <row r="50" spans="2:16" ht="13.5" thickBot="1">
      <c r="B50" s="62" t="str">
        <f t="shared" si="11"/>
        <v>HodB</v>
      </c>
      <c r="C50" s="43" t="s">
        <v>231</v>
      </c>
      <c r="D50" t="str">
        <f t="shared" si="12"/>
        <v>Bruce Hodgson</v>
      </c>
      <c r="E50" s="41">
        <v>26643</v>
      </c>
      <c r="F50" s="42" t="s">
        <v>9</v>
      </c>
      <c r="H50" s="84">
        <f t="shared" si="3"/>
        <v>14</v>
      </c>
      <c r="I50" s="69">
        <f t="shared" si="4"/>
        <v>8</v>
      </c>
      <c r="J50" s="18" t="str">
        <f t="shared" si="5"/>
        <v>Hodgson</v>
      </c>
      <c r="K50" s="18" t="str">
        <f t="shared" si="6"/>
        <v>Bruce</v>
      </c>
      <c r="L50" s="18" t="str">
        <f t="shared" si="7"/>
        <v>HodB</v>
      </c>
      <c r="M50" s="69">
        <f t="shared" si="9"/>
        <v>0</v>
      </c>
      <c r="N50" s="69">
        <f t="shared" si="10"/>
        <v>0</v>
      </c>
      <c r="O50" s="70" t="str">
        <f t="shared" si="2"/>
        <v>HodB</v>
      </c>
      <c r="P50" t="str">
        <f t="shared" si="8"/>
        <v>Bruce Hodgson</v>
      </c>
    </row>
    <row r="51" spans="2:16" ht="13.5" thickBot="1">
      <c r="B51" s="62" t="str">
        <f t="shared" si="11"/>
        <v>HolM</v>
      </c>
      <c r="C51" s="43" t="s">
        <v>228</v>
      </c>
      <c r="D51" t="str">
        <f t="shared" si="12"/>
        <v>Michelle Holdstock</v>
      </c>
      <c r="E51" s="41">
        <v>28381</v>
      </c>
      <c r="F51" s="42" t="s">
        <v>10</v>
      </c>
      <c r="H51" s="84">
        <f t="shared" si="3"/>
        <v>19</v>
      </c>
      <c r="I51" s="69">
        <f t="shared" si="4"/>
        <v>10</v>
      </c>
      <c r="J51" s="18" t="str">
        <f t="shared" si="5"/>
        <v>Holdstock</v>
      </c>
      <c r="K51" s="18" t="str">
        <f t="shared" si="6"/>
        <v>Michelle</v>
      </c>
      <c r="L51" s="18" t="str">
        <f t="shared" si="7"/>
        <v>HolM</v>
      </c>
      <c r="M51" s="69">
        <f t="shared" si="9"/>
        <v>0</v>
      </c>
      <c r="N51" s="69">
        <f t="shared" si="10"/>
        <v>0</v>
      </c>
      <c r="O51" s="70" t="str">
        <f t="shared" si="2"/>
        <v>HolM</v>
      </c>
      <c r="P51" t="str">
        <f t="shared" si="8"/>
        <v>Michelle Holdstock</v>
      </c>
    </row>
    <row r="52" spans="2:16" ht="13.5" thickBot="1">
      <c r="B52" s="62" t="str">
        <f t="shared" si="11"/>
        <v>HolM1</v>
      </c>
      <c r="C52" s="40" t="s">
        <v>15</v>
      </c>
      <c r="D52" t="str">
        <f t="shared" si="12"/>
        <v>Margaret Hollamby</v>
      </c>
      <c r="E52" s="41">
        <v>19846</v>
      </c>
      <c r="F52" s="42" t="s">
        <v>10</v>
      </c>
      <c r="H52" s="84">
        <f t="shared" si="3"/>
        <v>18</v>
      </c>
      <c r="I52" s="69">
        <f t="shared" si="4"/>
        <v>9</v>
      </c>
      <c r="J52" s="18" t="str">
        <f t="shared" si="5"/>
        <v>Hollamby</v>
      </c>
      <c r="K52" s="18" t="str">
        <f t="shared" si="6"/>
        <v>Margaret</v>
      </c>
      <c r="L52" s="18" t="str">
        <f t="shared" si="7"/>
        <v>HolM</v>
      </c>
      <c r="M52" s="69">
        <f t="shared" si="9"/>
        <v>1</v>
      </c>
      <c r="N52" s="69">
        <f t="shared" si="10"/>
        <v>1</v>
      </c>
      <c r="O52" s="70" t="str">
        <f t="shared" si="2"/>
        <v>HolM1</v>
      </c>
      <c r="P52" t="str">
        <f t="shared" si="8"/>
        <v>Margaret Hollamby</v>
      </c>
    </row>
    <row r="53" spans="2:16" ht="13.5" thickBot="1">
      <c r="B53" s="62" t="str">
        <f t="shared" si="11"/>
        <v>HorS</v>
      </c>
      <c r="C53" s="40" t="s">
        <v>20</v>
      </c>
      <c r="D53" t="str">
        <f t="shared" si="12"/>
        <v>Steve Horn</v>
      </c>
      <c r="E53" s="41">
        <v>25361</v>
      </c>
      <c r="F53" s="42" t="s">
        <v>9</v>
      </c>
      <c r="H53" s="84">
        <f t="shared" si="3"/>
        <v>11</v>
      </c>
      <c r="I53" s="69">
        <f t="shared" si="4"/>
        <v>5</v>
      </c>
      <c r="J53" s="18" t="str">
        <f t="shared" si="5"/>
        <v>Horn</v>
      </c>
      <c r="K53" s="18" t="str">
        <f t="shared" si="6"/>
        <v>Steve</v>
      </c>
      <c r="L53" s="18" t="str">
        <f t="shared" si="7"/>
        <v>HorS</v>
      </c>
      <c r="M53" s="69">
        <f t="shared" si="9"/>
        <v>0</v>
      </c>
      <c r="N53" s="69">
        <f t="shared" si="10"/>
        <v>0</v>
      </c>
      <c r="O53" s="70" t="str">
        <f t="shared" si="2"/>
        <v>HorS</v>
      </c>
      <c r="P53" t="str">
        <f t="shared" si="8"/>
        <v>Steve Horn</v>
      </c>
    </row>
    <row r="54" spans="2:16" ht="13.5" thickBot="1">
      <c r="B54" s="62" t="str">
        <f t="shared" si="11"/>
        <v>JenG</v>
      </c>
      <c r="C54" s="40" t="s">
        <v>221</v>
      </c>
      <c r="D54" t="str">
        <f t="shared" si="12"/>
        <v>Graham Jenner</v>
      </c>
      <c r="E54" s="41">
        <v>25251</v>
      </c>
      <c r="F54" s="42" t="s">
        <v>9</v>
      </c>
      <c r="H54" s="84">
        <f t="shared" si="3"/>
        <v>14</v>
      </c>
      <c r="I54" s="69">
        <f t="shared" si="4"/>
        <v>7</v>
      </c>
      <c r="J54" s="18" t="str">
        <f t="shared" si="5"/>
        <v>Jenner</v>
      </c>
      <c r="K54" s="18" t="str">
        <f t="shared" si="6"/>
        <v>Graham</v>
      </c>
      <c r="L54" s="18" t="str">
        <f t="shared" si="7"/>
        <v>JenG</v>
      </c>
      <c r="M54" s="69">
        <f t="shared" si="9"/>
        <v>0</v>
      </c>
      <c r="N54" s="69">
        <f t="shared" si="10"/>
        <v>0</v>
      </c>
      <c r="O54" s="70" t="str">
        <f t="shared" si="2"/>
        <v>JenG</v>
      </c>
      <c r="P54" t="str">
        <f t="shared" si="8"/>
        <v>Graham Jenner</v>
      </c>
    </row>
    <row r="55" spans="2:16" ht="13.5" thickBot="1">
      <c r="B55" s="62" t="str">
        <f t="shared" si="11"/>
        <v>KenJ</v>
      </c>
      <c r="C55" s="40" t="s">
        <v>246</v>
      </c>
      <c r="D55" t="str">
        <f t="shared" si="12"/>
        <v>Jon Kennedy</v>
      </c>
      <c r="E55" s="41">
        <v>29011</v>
      </c>
      <c r="F55" s="42" t="s">
        <v>9</v>
      </c>
      <c r="H55" s="84">
        <f t="shared" si="3"/>
        <v>12</v>
      </c>
      <c r="I55" s="69">
        <f t="shared" si="4"/>
        <v>8</v>
      </c>
      <c r="J55" s="18" t="str">
        <f t="shared" si="5"/>
        <v>Kennedy</v>
      </c>
      <c r="K55" s="18" t="str">
        <f t="shared" si="6"/>
        <v>Jon</v>
      </c>
      <c r="L55" s="18" t="str">
        <f t="shared" si="7"/>
        <v>KenJ</v>
      </c>
      <c r="M55" s="69">
        <f t="shared" si="9"/>
        <v>0</v>
      </c>
      <c r="N55" s="69">
        <f t="shared" si="10"/>
        <v>0</v>
      </c>
      <c r="O55" s="70" t="str">
        <f t="shared" si="2"/>
        <v>KenJ</v>
      </c>
      <c r="P55" t="str">
        <f t="shared" si="8"/>
        <v>Jon Kennedy</v>
      </c>
    </row>
    <row r="56" spans="2:16" ht="13.5" thickBot="1">
      <c r="B56" s="62" t="str">
        <f t="shared" si="11"/>
        <v>KirD</v>
      </c>
      <c r="C56" s="43" t="s">
        <v>153</v>
      </c>
      <c r="D56" t="str">
        <f t="shared" si="12"/>
        <v>Dave Kirby</v>
      </c>
      <c r="E56" s="41">
        <v>23000</v>
      </c>
      <c r="F56" s="42" t="s">
        <v>9</v>
      </c>
      <c r="H56" s="84">
        <f t="shared" si="3"/>
        <v>11</v>
      </c>
      <c r="I56" s="69">
        <f t="shared" si="4"/>
        <v>6</v>
      </c>
      <c r="J56" s="18" t="str">
        <f t="shared" si="5"/>
        <v>Kirby</v>
      </c>
      <c r="K56" s="18" t="str">
        <f t="shared" si="6"/>
        <v>Dave</v>
      </c>
      <c r="L56" s="18" t="str">
        <f t="shared" si="7"/>
        <v>KirD</v>
      </c>
      <c r="M56" s="69">
        <f t="shared" si="9"/>
        <v>0</v>
      </c>
      <c r="N56" s="69">
        <f t="shared" si="10"/>
        <v>0</v>
      </c>
      <c r="O56" s="70" t="str">
        <f t="shared" si="2"/>
        <v>KirD</v>
      </c>
      <c r="P56" t="str">
        <f t="shared" si="8"/>
        <v>Dave Kirby</v>
      </c>
    </row>
    <row r="57" spans="2:16" ht="13.5" thickBot="1">
      <c r="B57" s="62" t="str">
        <f t="shared" si="11"/>
        <v>LazM</v>
      </c>
      <c r="C57" s="43" t="s">
        <v>257</v>
      </c>
      <c r="D57" t="str">
        <f t="shared" si="12"/>
        <v>Marguerite Lazell</v>
      </c>
      <c r="E57" s="41">
        <v>27467</v>
      </c>
      <c r="F57" s="42" t="s">
        <v>10</v>
      </c>
      <c r="H57" s="84">
        <f t="shared" si="3"/>
        <v>18</v>
      </c>
      <c r="I57" s="69">
        <f t="shared" si="4"/>
        <v>7</v>
      </c>
      <c r="J57" s="18" t="str">
        <f t="shared" si="5"/>
        <v>Lazell</v>
      </c>
      <c r="K57" s="18" t="str">
        <f t="shared" si="6"/>
        <v>Marguerite</v>
      </c>
      <c r="L57" s="18" t="str">
        <f t="shared" si="7"/>
        <v>LazM</v>
      </c>
      <c r="M57" s="69">
        <f t="shared" si="9"/>
        <v>0</v>
      </c>
      <c r="N57" s="69">
        <f t="shared" si="10"/>
        <v>0</v>
      </c>
      <c r="O57" s="70" t="str">
        <f t="shared" si="2"/>
        <v>LazM</v>
      </c>
      <c r="P57" t="str">
        <f t="shared" si="8"/>
        <v>Marguerite Lazell</v>
      </c>
    </row>
    <row r="58" spans="2:16" ht="13.5" thickBot="1">
      <c r="B58" s="62" t="str">
        <f t="shared" si="11"/>
        <v>LigC</v>
      </c>
      <c r="C58" s="40" t="s">
        <v>171</v>
      </c>
      <c r="D58" t="str">
        <f t="shared" si="12"/>
        <v>Colin Light</v>
      </c>
      <c r="E58" s="41">
        <v>30294</v>
      </c>
      <c r="F58" s="42" t="s">
        <v>9</v>
      </c>
      <c r="H58" s="84">
        <f t="shared" si="3"/>
        <v>12</v>
      </c>
      <c r="I58" s="69">
        <f t="shared" si="4"/>
        <v>6</v>
      </c>
      <c r="J58" s="18" t="str">
        <f t="shared" si="5"/>
        <v>Light</v>
      </c>
      <c r="K58" s="18" t="str">
        <f t="shared" si="6"/>
        <v>Colin</v>
      </c>
      <c r="L58" s="18" t="str">
        <f t="shared" si="7"/>
        <v>LigC</v>
      </c>
      <c r="M58" s="69">
        <f t="shared" si="9"/>
        <v>0</v>
      </c>
      <c r="N58" s="69">
        <f t="shared" si="10"/>
        <v>0</v>
      </c>
      <c r="O58" s="70" t="str">
        <f t="shared" si="2"/>
        <v>LigC</v>
      </c>
      <c r="P58" t="str">
        <f t="shared" si="8"/>
        <v>Colin Light</v>
      </c>
    </row>
    <row r="59" spans="2:16" ht="13.5" thickBot="1">
      <c r="B59" s="62" t="str">
        <f t="shared" si="11"/>
        <v>LoK</v>
      </c>
      <c r="C59" s="43" t="s">
        <v>38</v>
      </c>
      <c r="D59" t="str">
        <f t="shared" si="12"/>
        <v>Kim Lo</v>
      </c>
      <c r="E59" s="41">
        <v>29118</v>
      </c>
      <c r="F59" s="42" t="s">
        <v>10</v>
      </c>
      <c r="H59" s="84">
        <f t="shared" si="3"/>
        <v>7</v>
      </c>
      <c r="I59" s="69">
        <f t="shared" si="4"/>
        <v>3</v>
      </c>
      <c r="J59" s="18" t="str">
        <f t="shared" si="5"/>
        <v>Lo</v>
      </c>
      <c r="K59" s="18" t="str">
        <f t="shared" si="6"/>
        <v>Kim</v>
      </c>
      <c r="L59" s="18" t="str">
        <f t="shared" si="7"/>
        <v>LoK</v>
      </c>
      <c r="M59" s="69">
        <f t="shared" si="9"/>
        <v>0</v>
      </c>
      <c r="N59" s="69">
        <f t="shared" si="10"/>
        <v>0</v>
      </c>
      <c r="O59" s="70" t="str">
        <f t="shared" si="2"/>
        <v>LoK</v>
      </c>
      <c r="P59" t="str">
        <f t="shared" si="8"/>
        <v>Kim Lo</v>
      </c>
    </row>
    <row r="60" spans="2:16" ht="13.5" thickBot="1">
      <c r="B60" s="62" t="str">
        <f t="shared" si="11"/>
        <v>LucC</v>
      </c>
      <c r="C60" s="43" t="s">
        <v>251</v>
      </c>
      <c r="D60" t="str">
        <f t="shared" si="12"/>
        <v>Claire Lucas</v>
      </c>
      <c r="E60" s="41">
        <v>30277</v>
      </c>
      <c r="F60" s="42" t="s">
        <v>10</v>
      </c>
      <c r="H60" s="84">
        <f t="shared" si="3"/>
        <v>13</v>
      </c>
      <c r="I60" s="69">
        <f t="shared" si="4"/>
        <v>6</v>
      </c>
      <c r="J60" s="18" t="str">
        <f t="shared" si="5"/>
        <v>Lucas</v>
      </c>
      <c r="K60" s="18" t="str">
        <f t="shared" si="6"/>
        <v>Claire</v>
      </c>
      <c r="L60" s="18" t="str">
        <f t="shared" si="7"/>
        <v>LucC</v>
      </c>
      <c r="M60" s="69">
        <f t="shared" si="9"/>
        <v>0</v>
      </c>
      <c r="N60" s="69">
        <f t="shared" si="10"/>
        <v>0</v>
      </c>
      <c r="O60" s="70" t="str">
        <f t="shared" si="2"/>
        <v>LucC</v>
      </c>
      <c r="P60" t="str">
        <f t="shared" si="8"/>
        <v>Claire Lucas</v>
      </c>
    </row>
    <row r="61" spans="2:16" ht="13.5" thickBot="1">
      <c r="B61" s="62" t="str">
        <f t="shared" si="11"/>
        <v>LyaG</v>
      </c>
      <c r="C61" s="40" t="s">
        <v>68</v>
      </c>
      <c r="D61" t="str">
        <f t="shared" si="12"/>
        <v>Graham Lyall</v>
      </c>
      <c r="E61" s="41">
        <v>20385</v>
      </c>
      <c r="F61" s="42" t="s">
        <v>9</v>
      </c>
      <c r="H61" s="84">
        <f t="shared" si="3"/>
        <v>13</v>
      </c>
      <c r="I61" s="69">
        <f t="shared" si="4"/>
        <v>6</v>
      </c>
      <c r="J61" s="18" t="str">
        <f t="shared" si="5"/>
        <v>Lyall</v>
      </c>
      <c r="K61" s="18" t="str">
        <f t="shared" si="6"/>
        <v>Graham</v>
      </c>
      <c r="L61" s="18" t="str">
        <f t="shared" si="7"/>
        <v>LyaG</v>
      </c>
      <c r="M61" s="69">
        <f t="shared" si="9"/>
        <v>0</v>
      </c>
      <c r="N61" s="69">
        <f t="shared" si="10"/>
        <v>0</v>
      </c>
      <c r="O61" s="70" t="str">
        <f t="shared" si="2"/>
        <v>LyaG</v>
      </c>
      <c r="P61" t="str">
        <f t="shared" si="8"/>
        <v>Graham Lyall</v>
      </c>
    </row>
    <row r="62" spans="2:16" ht="13.5" thickBot="1">
      <c r="B62" s="62" t="str">
        <f t="shared" si="11"/>
        <v>McLM</v>
      </c>
      <c r="C62" s="43" t="s">
        <v>112</v>
      </c>
      <c r="D62" t="str">
        <f t="shared" si="12"/>
        <v>Mark McLoughlin</v>
      </c>
      <c r="E62" s="41">
        <v>22628</v>
      </c>
      <c r="F62" s="42" t="s">
        <v>9</v>
      </c>
      <c r="H62" s="84">
        <f t="shared" si="3"/>
        <v>16</v>
      </c>
      <c r="I62" s="69">
        <f t="shared" si="4"/>
        <v>11</v>
      </c>
      <c r="J62" s="18" t="str">
        <f t="shared" si="5"/>
        <v>McLoughlin</v>
      </c>
      <c r="K62" s="18" t="str">
        <f t="shared" si="6"/>
        <v>Mark</v>
      </c>
      <c r="L62" s="18" t="str">
        <f t="shared" si="7"/>
        <v>McLM</v>
      </c>
      <c r="M62" s="69">
        <f t="shared" si="9"/>
        <v>0</v>
      </c>
      <c r="N62" s="69">
        <f t="shared" si="10"/>
        <v>0</v>
      </c>
      <c r="O62" s="70" t="str">
        <f t="shared" si="2"/>
        <v>McLM</v>
      </c>
      <c r="P62" t="str">
        <f t="shared" si="8"/>
        <v>Mark McLoughlin</v>
      </c>
    </row>
    <row r="63" spans="2:16" ht="13.5" thickBot="1">
      <c r="B63" s="62" t="str">
        <f t="shared" si="11"/>
        <v>MulR</v>
      </c>
      <c r="C63" s="43" t="s">
        <v>134</v>
      </c>
      <c r="D63" t="str">
        <f t="shared" si="12"/>
        <v>Russell Mullen</v>
      </c>
      <c r="E63" s="41">
        <v>31490</v>
      </c>
      <c r="F63" s="42" t="s">
        <v>9</v>
      </c>
      <c r="H63" s="84">
        <f t="shared" si="3"/>
        <v>15</v>
      </c>
      <c r="I63" s="69">
        <f t="shared" si="4"/>
        <v>7</v>
      </c>
      <c r="J63" s="18" t="str">
        <f t="shared" si="5"/>
        <v>Mullen</v>
      </c>
      <c r="K63" s="18" t="str">
        <f t="shared" si="6"/>
        <v>Russell</v>
      </c>
      <c r="L63" s="18" t="str">
        <f t="shared" si="7"/>
        <v>MulR</v>
      </c>
      <c r="M63" s="69">
        <f t="shared" si="9"/>
        <v>0</v>
      </c>
      <c r="N63" s="69">
        <f t="shared" si="10"/>
        <v>0</v>
      </c>
      <c r="O63" s="70" t="str">
        <f t="shared" si="2"/>
        <v>MulR</v>
      </c>
      <c r="P63" t="str">
        <f>CONCATENATE($K$63, " ",$J$63)</f>
        <v>Russell Mullen</v>
      </c>
    </row>
    <row r="64" spans="2:16" ht="13.5" thickBot="1">
      <c r="B64" s="62" t="str">
        <f t="shared" si="11"/>
        <v>MulT</v>
      </c>
      <c r="C64" s="43" t="s">
        <v>142</v>
      </c>
      <c r="D64" t="str">
        <f t="shared" si="12"/>
        <v>Tom Mullen</v>
      </c>
      <c r="E64" s="41">
        <v>30429</v>
      </c>
      <c r="F64" s="42" t="s">
        <v>9</v>
      </c>
      <c r="H64" s="84">
        <f t="shared" si="3"/>
        <v>11</v>
      </c>
      <c r="I64" s="69">
        <f t="shared" si="4"/>
        <v>7</v>
      </c>
      <c r="J64" s="18" t="str">
        <f t="shared" si="5"/>
        <v>Mullen</v>
      </c>
      <c r="K64" s="18" t="str">
        <f t="shared" si="6"/>
        <v>Tom</v>
      </c>
      <c r="L64" s="18" t="str">
        <f t="shared" si="7"/>
        <v>MulT</v>
      </c>
      <c r="M64" s="69">
        <f t="shared" si="9"/>
        <v>0</v>
      </c>
      <c r="N64" s="69">
        <f t="shared" si="10"/>
        <v>0</v>
      </c>
      <c r="O64" s="70" t="str">
        <f t="shared" si="2"/>
        <v>MulT</v>
      </c>
      <c r="P64" t="str">
        <f t="shared" si="8"/>
        <v>Tom Mullen</v>
      </c>
    </row>
    <row r="65" spans="2:16" ht="13.5" thickBot="1">
      <c r="B65" s="62" t="str">
        <f t="shared" si="11"/>
        <v>NeaR</v>
      </c>
      <c r="C65" s="43" t="s">
        <v>229</v>
      </c>
      <c r="D65" t="str">
        <f t="shared" si="12"/>
        <v>Richard Neale</v>
      </c>
      <c r="E65" s="41">
        <v>32577</v>
      </c>
      <c r="F65" s="42" t="s">
        <v>9</v>
      </c>
      <c r="H65" s="84">
        <f t="shared" si="3"/>
        <v>14</v>
      </c>
      <c r="I65" s="69">
        <f t="shared" si="4"/>
        <v>6</v>
      </c>
      <c r="J65" s="18" t="str">
        <f t="shared" si="5"/>
        <v>Neale</v>
      </c>
      <c r="K65" s="18" t="str">
        <f t="shared" si="6"/>
        <v>Richard</v>
      </c>
      <c r="L65" s="18" t="str">
        <f t="shared" si="7"/>
        <v>NeaR</v>
      </c>
      <c r="M65" s="69">
        <f t="shared" si="9"/>
        <v>0</v>
      </c>
      <c r="N65" s="69">
        <f t="shared" si="10"/>
        <v>0</v>
      </c>
      <c r="O65" s="70" t="str">
        <f t="shared" si="2"/>
        <v>NeaR</v>
      </c>
      <c r="P65" t="str">
        <f t="shared" si="8"/>
        <v>Richard Neale</v>
      </c>
    </row>
    <row r="66" spans="2:16" ht="13.5" thickBot="1">
      <c r="B66" s="62" t="str">
        <f t="shared" si="11"/>
        <v>ParC</v>
      </c>
      <c r="C66" s="43" t="s">
        <v>103</v>
      </c>
      <c r="D66" t="str">
        <f t="shared" si="12"/>
        <v>Clare Parkinson</v>
      </c>
      <c r="E66" s="41">
        <v>22660</v>
      </c>
      <c r="F66" s="42" t="s">
        <v>10</v>
      </c>
      <c r="H66" s="84">
        <f t="shared" si="3"/>
        <v>16</v>
      </c>
      <c r="I66" s="69">
        <f t="shared" si="4"/>
        <v>10</v>
      </c>
      <c r="J66" s="18" t="str">
        <f t="shared" si="5"/>
        <v>Parkinson</v>
      </c>
      <c r="K66" s="18" t="str">
        <f t="shared" si="6"/>
        <v>Clare</v>
      </c>
      <c r="L66" s="18" t="str">
        <f t="shared" si="7"/>
        <v>ParC</v>
      </c>
      <c r="M66" s="69">
        <f t="shared" si="9"/>
        <v>0</v>
      </c>
      <c r="N66" s="69">
        <f t="shared" si="10"/>
        <v>0</v>
      </c>
      <c r="O66" s="70" t="str">
        <f t="shared" si="2"/>
        <v>ParC</v>
      </c>
      <c r="P66" t="str">
        <f t="shared" si="8"/>
        <v>Clare Parkinson</v>
      </c>
    </row>
    <row r="67" spans="2:16" ht="13.5" thickBot="1">
      <c r="B67" s="62" t="str">
        <f t="shared" si="11"/>
        <v>PayP</v>
      </c>
      <c r="C67" s="43" t="s">
        <v>138</v>
      </c>
      <c r="D67" t="str">
        <f t="shared" si="12"/>
        <v>Phil Payne</v>
      </c>
      <c r="E67" s="41">
        <v>31082</v>
      </c>
      <c r="F67" s="42" t="s">
        <v>9</v>
      </c>
      <c r="H67" s="84">
        <f t="shared" si="3"/>
        <v>11</v>
      </c>
      <c r="I67" s="69">
        <f t="shared" si="4"/>
        <v>6</v>
      </c>
      <c r="J67" s="18" t="str">
        <f t="shared" si="5"/>
        <v>Payne</v>
      </c>
      <c r="K67" s="18" t="str">
        <f t="shared" si="6"/>
        <v>Phil</v>
      </c>
      <c r="L67" s="18" t="str">
        <f t="shared" si="7"/>
        <v>PayP</v>
      </c>
      <c r="M67" s="69">
        <f t="shared" si="9"/>
        <v>0</v>
      </c>
      <c r="N67" s="69">
        <f t="shared" si="10"/>
        <v>0</v>
      </c>
      <c r="O67" s="70" t="str">
        <f t="shared" si="2"/>
        <v>PayP</v>
      </c>
      <c r="P67" t="str">
        <f t="shared" si="8"/>
        <v>Phil Payne</v>
      </c>
    </row>
    <row r="68" spans="2:16" ht="13.5" thickBot="1">
      <c r="B68" s="62" t="str">
        <f t="shared" si="11"/>
        <v>PeaM</v>
      </c>
      <c r="C68" s="43" t="s">
        <v>212</v>
      </c>
      <c r="D68" t="str">
        <f t="shared" si="12"/>
        <v>Michelle Pearce</v>
      </c>
      <c r="E68" s="41">
        <v>28863</v>
      </c>
      <c r="F68" s="42" t="s">
        <v>10</v>
      </c>
      <c r="H68" s="84">
        <f t="shared" si="3"/>
        <v>16</v>
      </c>
      <c r="I68" s="69">
        <f t="shared" si="4"/>
        <v>7</v>
      </c>
      <c r="J68" s="18" t="str">
        <f t="shared" si="5"/>
        <v>Pearce</v>
      </c>
      <c r="K68" s="18" t="str">
        <f t="shared" si="6"/>
        <v>Michelle</v>
      </c>
      <c r="L68" s="18" t="str">
        <f t="shared" si="7"/>
        <v>PeaM</v>
      </c>
      <c r="M68" s="69">
        <f t="shared" si="9"/>
        <v>0</v>
      </c>
      <c r="N68" s="69">
        <f t="shared" si="10"/>
        <v>0</v>
      </c>
      <c r="O68" s="70" t="str">
        <f t="shared" si="2"/>
        <v>PeaM</v>
      </c>
      <c r="P68" t="str">
        <f t="shared" si="8"/>
        <v>Michelle Pearce</v>
      </c>
    </row>
    <row r="69" spans="2:16" ht="13.5" thickBot="1">
      <c r="B69" s="62" t="str">
        <f t="shared" si="11"/>
        <v>PeeD</v>
      </c>
      <c r="C69" s="40" t="s">
        <v>18</v>
      </c>
      <c r="D69" t="str">
        <f t="shared" si="12"/>
        <v>Dave Peel</v>
      </c>
      <c r="E69" s="41">
        <v>16495</v>
      </c>
      <c r="F69" s="42" t="s">
        <v>9</v>
      </c>
      <c r="H69" s="84">
        <f t="shared" si="3"/>
        <v>10</v>
      </c>
      <c r="I69" s="69">
        <f t="shared" si="4"/>
        <v>5</v>
      </c>
      <c r="J69" s="18" t="str">
        <f t="shared" si="5"/>
        <v>Peel</v>
      </c>
      <c r="K69" s="18" t="str">
        <f t="shared" si="6"/>
        <v>Dave</v>
      </c>
      <c r="L69" s="18" t="str">
        <f t="shared" si="7"/>
        <v>PeeD</v>
      </c>
      <c r="M69" s="69">
        <f t="shared" si="9"/>
        <v>0</v>
      </c>
      <c r="N69" s="69">
        <f t="shared" si="10"/>
        <v>0</v>
      </c>
      <c r="O69" s="70" t="str">
        <f t="shared" si="2"/>
        <v>PeeD</v>
      </c>
      <c r="P69" t="str">
        <f t="shared" si="8"/>
        <v>Dave Peel</v>
      </c>
    </row>
    <row r="70" spans="2:16" ht="13.5" thickBot="1">
      <c r="B70" s="62" t="str">
        <f t="shared" si="11"/>
        <v>PewJ</v>
      </c>
      <c r="C70" s="40" t="s">
        <v>248</v>
      </c>
      <c r="D70" t="str">
        <f t="shared" si="12"/>
        <v>Josh Pewter</v>
      </c>
      <c r="E70" s="41">
        <v>32922</v>
      </c>
      <c r="F70" s="42" t="s">
        <v>9</v>
      </c>
      <c r="H70" s="84">
        <f t="shared" si="3"/>
        <v>12</v>
      </c>
      <c r="I70" s="69">
        <f t="shared" si="4"/>
        <v>7</v>
      </c>
      <c r="J70" s="144" t="str">
        <f t="shared" si="5"/>
        <v>Pewter</v>
      </c>
      <c r="K70" s="144" t="str">
        <f t="shared" si="6"/>
        <v>Josh</v>
      </c>
      <c r="L70" s="144" t="str">
        <f t="shared" si="7"/>
        <v>PewJ</v>
      </c>
      <c r="M70" s="69">
        <f>IF(H70=1,"",IF(L70=L69,1,0))</f>
        <v>0</v>
      </c>
      <c r="N70" s="69">
        <f>IF(H70=1,"",IF(M70=0,0,+M70+N69))</f>
        <v>0</v>
      </c>
      <c r="O70" s="70" t="str">
        <f t="shared" si="2"/>
        <v>PewJ</v>
      </c>
      <c r="P70" t="str">
        <f t="shared" si="8"/>
        <v>Josh Pewter</v>
      </c>
    </row>
    <row r="71" spans="2:16" ht="13.5" thickBot="1">
      <c r="B71" s="62" t="str">
        <f t="shared" si="11"/>
        <v>PitM</v>
      </c>
      <c r="C71" s="40" t="s">
        <v>23</v>
      </c>
      <c r="D71" t="str">
        <f t="shared" si="12"/>
        <v>Maresa Pitt</v>
      </c>
      <c r="E71" s="41">
        <v>26675</v>
      </c>
      <c r="F71" s="42" t="s">
        <v>10</v>
      </c>
      <c r="H71" s="84">
        <f t="shared" si="3"/>
        <v>12</v>
      </c>
      <c r="I71" s="69">
        <f t="shared" si="4"/>
        <v>5</v>
      </c>
      <c r="J71" s="144" t="str">
        <f t="shared" si="5"/>
        <v>Pitt</v>
      </c>
      <c r="K71" s="144" t="str">
        <f t="shared" si="6"/>
        <v>Maresa</v>
      </c>
      <c r="L71" s="144" t="str">
        <f t="shared" si="7"/>
        <v>PitM</v>
      </c>
      <c r="M71" s="69">
        <f>IF(H71=1,"",IF(L71=L70,1,0))</f>
        <v>0</v>
      </c>
      <c r="N71" s="69">
        <f>IF(H71=1,"",IF(M71=0,0,+M71+N70))</f>
        <v>0</v>
      </c>
      <c r="O71" s="70" t="str">
        <f t="shared" si="2"/>
        <v>PitM</v>
      </c>
      <c r="P71" t="str">
        <f t="shared" si="8"/>
        <v>Maresa Pitt</v>
      </c>
    </row>
    <row r="72" spans="2:16" ht="13.5" thickBot="1">
      <c r="B72" s="62" t="str">
        <f t="shared" si="11"/>
        <v>QuiM</v>
      </c>
      <c r="C72" s="40" t="s">
        <v>220</v>
      </c>
      <c r="D72" t="str">
        <f t="shared" si="12"/>
        <v>Matthew Quinton</v>
      </c>
      <c r="E72" s="41">
        <v>33245</v>
      </c>
      <c r="F72" s="42" t="s">
        <v>9</v>
      </c>
      <c r="H72" s="84">
        <f t="shared" si="3"/>
        <v>16</v>
      </c>
      <c r="I72" s="69">
        <f t="shared" si="4"/>
        <v>8</v>
      </c>
      <c r="J72" s="144" t="str">
        <f t="shared" si="5"/>
        <v>Quinton</v>
      </c>
      <c r="K72" s="144" t="str">
        <f t="shared" si="6"/>
        <v>Matthew</v>
      </c>
      <c r="L72" s="144" t="str">
        <f t="shared" si="7"/>
        <v>QuiM</v>
      </c>
      <c r="M72" s="69">
        <f>IF(H72=1,"",IF(L72=L71,1,0))</f>
        <v>0</v>
      </c>
      <c r="N72" s="69">
        <f>IF(H72=1,"",IF(M72=0,0,+M72+N71))</f>
        <v>0</v>
      </c>
      <c r="O72" s="70" t="str">
        <f t="shared" si="2"/>
        <v>QuiM</v>
      </c>
      <c r="P72" t="str">
        <f t="shared" si="8"/>
        <v>Matthew Quinton</v>
      </c>
    </row>
    <row r="73" spans="2:16" ht="13.5" thickBot="1">
      <c r="B73" s="62" t="str">
        <f t="shared" si="11"/>
        <v>RadP</v>
      </c>
      <c r="C73" s="43" t="s">
        <v>104</v>
      </c>
      <c r="D73" t="str">
        <f t="shared" si="12"/>
        <v>Phil Radford</v>
      </c>
      <c r="E73" s="41">
        <v>34283</v>
      </c>
      <c r="F73" s="42" t="s">
        <v>9</v>
      </c>
      <c r="H73" s="84">
        <f t="shared" si="3"/>
        <v>13</v>
      </c>
      <c r="I73" s="69">
        <f t="shared" si="4"/>
        <v>8</v>
      </c>
      <c r="J73" s="144" t="str">
        <f t="shared" si="5"/>
        <v>Radford</v>
      </c>
      <c r="K73" s="144" t="str">
        <f t="shared" si="6"/>
        <v>Phil</v>
      </c>
      <c r="L73" s="144" t="str">
        <f t="shared" si="7"/>
        <v>RadP</v>
      </c>
      <c r="M73" s="69">
        <f t="shared" ref="M73:M95" si="13">IF(H73=1,"",IF(L73=L72,1,0))</f>
        <v>0</v>
      </c>
      <c r="N73" s="69">
        <f t="shared" ref="N73:N95" si="14">IF(H73=1,"",IF(M73=0,0,+M73+N72))</f>
        <v>0</v>
      </c>
      <c r="O73" s="70" t="str">
        <f t="shared" si="2"/>
        <v>RadP</v>
      </c>
      <c r="P73" t="str">
        <f t="shared" si="8"/>
        <v>Phil Radford</v>
      </c>
    </row>
    <row r="74" spans="2:16" ht="13.5" thickBot="1">
      <c r="B74" s="62" t="str">
        <f t="shared" si="11"/>
        <v>ReaM</v>
      </c>
      <c r="C74" s="40" t="s">
        <v>17</v>
      </c>
      <c r="D74" t="str">
        <f t="shared" si="12"/>
        <v>Maureen Rea</v>
      </c>
      <c r="E74" s="41">
        <v>17135</v>
      </c>
      <c r="F74" s="42" t="s">
        <v>10</v>
      </c>
      <c r="H74" s="84">
        <f t="shared" si="3"/>
        <v>12</v>
      </c>
      <c r="I74" s="69">
        <f t="shared" si="4"/>
        <v>4</v>
      </c>
      <c r="J74" s="144" t="str">
        <f t="shared" si="5"/>
        <v>Rea</v>
      </c>
      <c r="K74" s="144" t="str">
        <f t="shared" si="6"/>
        <v>Maureen</v>
      </c>
      <c r="L74" s="144" t="str">
        <f t="shared" si="7"/>
        <v>ReaM</v>
      </c>
      <c r="M74" s="69">
        <f t="shared" si="13"/>
        <v>0</v>
      </c>
      <c r="N74" s="69">
        <f t="shared" si="14"/>
        <v>0</v>
      </c>
      <c r="O74" s="70" t="str">
        <f t="shared" si="2"/>
        <v>ReaM</v>
      </c>
      <c r="P74" t="str">
        <f t="shared" si="8"/>
        <v>Maureen Rea</v>
      </c>
    </row>
    <row r="75" spans="2:16" ht="13.5" thickBot="1">
      <c r="B75" s="62" t="str">
        <f t="shared" ref="B75:B97" si="15">+O75</f>
        <v>ReaP</v>
      </c>
      <c r="C75" s="43" t="s">
        <v>62</v>
      </c>
      <c r="D75" t="str">
        <f t="shared" ref="D75:D95" si="16">CONCATENATE(K75, " ",J75)</f>
        <v>Penny Rea</v>
      </c>
      <c r="E75" s="41">
        <v>14391</v>
      </c>
      <c r="F75" s="42" t="s">
        <v>10</v>
      </c>
      <c r="H75" s="84">
        <f t="shared" si="3"/>
        <v>10</v>
      </c>
      <c r="I75" s="69">
        <f t="shared" si="4"/>
        <v>4</v>
      </c>
      <c r="J75" s="144" t="str">
        <f t="shared" si="5"/>
        <v>Rea</v>
      </c>
      <c r="K75" s="144" t="str">
        <f t="shared" si="6"/>
        <v>Penny</v>
      </c>
      <c r="L75" s="144" t="str">
        <f t="shared" si="7"/>
        <v>ReaP</v>
      </c>
      <c r="M75" s="69">
        <f t="shared" si="13"/>
        <v>0</v>
      </c>
      <c r="N75" s="69">
        <f t="shared" si="14"/>
        <v>0</v>
      </c>
      <c r="O75" s="70" t="str">
        <f t="shared" ref="O75:O95" si="17">IF(H75=1,"z",+IF(N75=0,L75,L75&amp;N75))</f>
        <v>ReaP</v>
      </c>
      <c r="P75" t="str">
        <f t="shared" si="8"/>
        <v>Penny Rea</v>
      </c>
    </row>
    <row r="76" spans="2:16" ht="13.5" thickBot="1">
      <c r="B76" s="62" t="str">
        <f t="shared" si="15"/>
        <v>RobD</v>
      </c>
      <c r="C76" s="43" t="s">
        <v>108</v>
      </c>
      <c r="D76" t="str">
        <f t="shared" si="16"/>
        <v>Dominic Roberjot</v>
      </c>
      <c r="E76" s="41">
        <v>28489</v>
      </c>
      <c r="F76" s="42" t="s">
        <v>9</v>
      </c>
      <c r="H76" s="84">
        <f t="shared" ref="H76:H95" si="18">+LEN(C76)</f>
        <v>17</v>
      </c>
      <c r="I76" s="69">
        <f t="shared" ref="I76:I95" si="19">IF(H76=1,"",FIND(",",C76,1))</f>
        <v>9</v>
      </c>
      <c r="J76" s="144" t="str">
        <f t="shared" ref="J76:J95" si="20">IF(H76=1,"",LEFT(C76,I76-1))</f>
        <v>Roberjot</v>
      </c>
      <c r="K76" s="144" t="str">
        <f t="shared" ref="K76:K95" si="21">IF(H76=1,"",MID(C76,I76+2,H76))</f>
        <v>Dominic</v>
      </c>
      <c r="L76" s="144" t="str">
        <f t="shared" ref="L76:L95" si="22">LEFT(J76,3)&amp;LEFT(K76,1)</f>
        <v>RobD</v>
      </c>
      <c r="M76" s="69">
        <f t="shared" si="13"/>
        <v>0</v>
      </c>
      <c r="N76" s="69">
        <f t="shared" si="14"/>
        <v>0</v>
      </c>
      <c r="O76" s="70" t="str">
        <f t="shared" si="17"/>
        <v>RobD</v>
      </c>
      <c r="P76" t="str">
        <f t="shared" ref="P76:P95" si="23">CONCATENATE(K76, " ",J76)</f>
        <v>Dominic Roberjot</v>
      </c>
    </row>
    <row r="77" spans="2:16" ht="13.5" thickBot="1">
      <c r="B77" s="62" t="str">
        <f t="shared" si="15"/>
        <v>RobL</v>
      </c>
      <c r="C77" s="43" t="s">
        <v>237</v>
      </c>
      <c r="D77" t="str">
        <f t="shared" si="16"/>
        <v>Lynne Roberjot</v>
      </c>
      <c r="E77" s="41">
        <v>27715</v>
      </c>
      <c r="F77" s="42" t="s">
        <v>10</v>
      </c>
      <c r="H77" s="84">
        <f t="shared" si="18"/>
        <v>15</v>
      </c>
      <c r="I77" s="69">
        <f t="shared" si="19"/>
        <v>9</v>
      </c>
      <c r="J77" s="144" t="str">
        <f t="shared" si="20"/>
        <v>Roberjot</v>
      </c>
      <c r="K77" s="144" t="str">
        <f t="shared" si="21"/>
        <v>Lynne</v>
      </c>
      <c r="L77" s="144" t="str">
        <f t="shared" si="22"/>
        <v>RobL</v>
      </c>
      <c r="M77" s="69">
        <f t="shared" si="13"/>
        <v>0</v>
      </c>
      <c r="N77" s="69">
        <f t="shared" si="14"/>
        <v>0</v>
      </c>
      <c r="O77" s="70" t="str">
        <f t="shared" si="17"/>
        <v>RobL</v>
      </c>
      <c r="P77" t="str">
        <f t="shared" si="23"/>
        <v>Lynne Roberjot</v>
      </c>
    </row>
    <row r="78" spans="2:16" ht="13.5" thickBot="1">
      <c r="B78" s="62" t="str">
        <f t="shared" si="15"/>
        <v>RobS</v>
      </c>
      <c r="C78" s="43" t="s">
        <v>41</v>
      </c>
      <c r="D78" t="str">
        <f t="shared" si="16"/>
        <v>Sue Robinson</v>
      </c>
      <c r="E78" s="41">
        <v>23225</v>
      </c>
      <c r="F78" s="42" t="s">
        <v>10</v>
      </c>
      <c r="H78" s="84">
        <f t="shared" si="18"/>
        <v>13</v>
      </c>
      <c r="I78" s="69">
        <f t="shared" si="19"/>
        <v>9</v>
      </c>
      <c r="J78" s="144" t="str">
        <f t="shared" si="20"/>
        <v>Robinson</v>
      </c>
      <c r="K78" s="144" t="str">
        <f t="shared" si="21"/>
        <v>Sue</v>
      </c>
      <c r="L78" s="144" t="str">
        <f t="shared" si="22"/>
        <v>RobS</v>
      </c>
      <c r="M78" s="69">
        <f t="shared" si="13"/>
        <v>0</v>
      </c>
      <c r="N78" s="69">
        <f t="shared" si="14"/>
        <v>0</v>
      </c>
      <c r="O78" s="70" t="str">
        <f t="shared" si="17"/>
        <v>RobS</v>
      </c>
      <c r="P78" t="str">
        <f t="shared" si="23"/>
        <v>Sue Robinson</v>
      </c>
    </row>
    <row r="79" spans="2:16" ht="13.5" thickBot="1">
      <c r="B79" s="62" t="str">
        <f t="shared" si="15"/>
        <v>RusJ</v>
      </c>
      <c r="C79" s="43" t="s">
        <v>139</v>
      </c>
      <c r="D79" t="str">
        <f t="shared" si="16"/>
        <v>Jason Russell</v>
      </c>
      <c r="E79" s="41">
        <v>27330</v>
      </c>
      <c r="F79" s="42" t="s">
        <v>9</v>
      </c>
      <c r="H79" s="84">
        <f t="shared" si="18"/>
        <v>14</v>
      </c>
      <c r="I79" s="69">
        <f t="shared" si="19"/>
        <v>8</v>
      </c>
      <c r="J79" s="144" t="str">
        <f t="shared" si="20"/>
        <v>Russell</v>
      </c>
      <c r="K79" s="144" t="str">
        <f t="shared" si="21"/>
        <v>Jason</v>
      </c>
      <c r="L79" s="144" t="str">
        <f t="shared" si="22"/>
        <v>RusJ</v>
      </c>
      <c r="M79" s="69">
        <f t="shared" si="13"/>
        <v>0</v>
      </c>
      <c r="N79" s="69">
        <f t="shared" si="14"/>
        <v>0</v>
      </c>
      <c r="O79" s="70" t="str">
        <f t="shared" si="17"/>
        <v>RusJ</v>
      </c>
      <c r="P79" t="str">
        <f t="shared" si="23"/>
        <v>Jason Russell</v>
      </c>
    </row>
    <row r="80" spans="2:16" ht="13.5" thickBot="1">
      <c r="B80" s="62" t="str">
        <f t="shared" si="15"/>
        <v>SchM</v>
      </c>
      <c r="C80" s="43" t="s">
        <v>42</v>
      </c>
      <c r="D80" t="str">
        <f t="shared" si="16"/>
        <v>Michael Scholes</v>
      </c>
      <c r="E80" s="41">
        <v>19567</v>
      </c>
      <c r="F80" s="42" t="s">
        <v>9</v>
      </c>
      <c r="H80" s="84">
        <f t="shared" si="18"/>
        <v>16</v>
      </c>
      <c r="I80" s="69">
        <f t="shared" si="19"/>
        <v>8</v>
      </c>
      <c r="J80" s="144" t="str">
        <f t="shared" si="20"/>
        <v>Scholes</v>
      </c>
      <c r="K80" s="144" t="str">
        <f t="shared" si="21"/>
        <v>Michael</v>
      </c>
      <c r="L80" s="144" t="str">
        <f t="shared" si="22"/>
        <v>SchM</v>
      </c>
      <c r="M80" s="69">
        <f t="shared" si="13"/>
        <v>0</v>
      </c>
      <c r="N80" s="69">
        <f t="shared" si="14"/>
        <v>0</v>
      </c>
      <c r="O80" s="70" t="str">
        <f t="shared" si="17"/>
        <v>SchM</v>
      </c>
      <c r="P80" t="str">
        <f t="shared" si="23"/>
        <v>Michael Scholes</v>
      </c>
    </row>
    <row r="81" spans="2:16" ht="13.5" thickBot="1">
      <c r="B81" s="62" t="str">
        <f t="shared" si="15"/>
        <v>ScoP</v>
      </c>
      <c r="C81" s="43" t="s">
        <v>258</v>
      </c>
      <c r="D81" t="str">
        <f t="shared" si="16"/>
        <v>Philip Scott</v>
      </c>
      <c r="E81" s="41">
        <v>23062</v>
      </c>
      <c r="F81" s="42" t="s">
        <v>9</v>
      </c>
      <c r="H81" s="84">
        <f t="shared" si="18"/>
        <v>13</v>
      </c>
      <c r="I81" s="69">
        <f t="shared" si="19"/>
        <v>6</v>
      </c>
      <c r="J81" s="144" t="str">
        <f t="shared" si="20"/>
        <v>Scott</v>
      </c>
      <c r="K81" s="144" t="str">
        <f t="shared" si="21"/>
        <v>Philip</v>
      </c>
      <c r="L81" s="144" t="str">
        <f t="shared" si="22"/>
        <v>ScoP</v>
      </c>
      <c r="M81" s="69">
        <f t="shared" si="13"/>
        <v>0</v>
      </c>
      <c r="N81" s="69">
        <f t="shared" si="14"/>
        <v>0</v>
      </c>
      <c r="O81" s="70" t="str">
        <f t="shared" si="17"/>
        <v>ScoP</v>
      </c>
      <c r="P81" t="str">
        <f t="shared" si="23"/>
        <v>Philip Scott</v>
      </c>
    </row>
    <row r="82" spans="2:16" ht="13.5" thickBot="1">
      <c r="B82" s="62" t="str">
        <f t="shared" si="15"/>
        <v>ShoA</v>
      </c>
      <c r="C82" s="43" t="s">
        <v>222</v>
      </c>
      <c r="D82" t="str">
        <f t="shared" si="16"/>
        <v>Alison Shore</v>
      </c>
      <c r="E82" s="41">
        <v>23919</v>
      </c>
      <c r="F82" s="42" t="s">
        <v>10</v>
      </c>
      <c r="H82" s="84">
        <f t="shared" si="18"/>
        <v>13</v>
      </c>
      <c r="I82" s="69">
        <f t="shared" si="19"/>
        <v>6</v>
      </c>
      <c r="J82" s="144" t="str">
        <f t="shared" si="20"/>
        <v>Shore</v>
      </c>
      <c r="K82" s="144" t="str">
        <f t="shared" si="21"/>
        <v>Alison</v>
      </c>
      <c r="L82" s="144" t="str">
        <f t="shared" si="22"/>
        <v>ShoA</v>
      </c>
      <c r="M82" s="69">
        <f t="shared" si="13"/>
        <v>0</v>
      </c>
      <c r="N82" s="69">
        <f t="shared" si="14"/>
        <v>0</v>
      </c>
      <c r="O82" s="70" t="str">
        <f t="shared" si="17"/>
        <v>ShoA</v>
      </c>
      <c r="P82" t="str">
        <f t="shared" si="23"/>
        <v>Alison Shore</v>
      </c>
    </row>
    <row r="83" spans="2:16" ht="13.5" thickBot="1">
      <c r="B83" s="62" t="str">
        <f t="shared" si="15"/>
        <v>SinA</v>
      </c>
      <c r="C83" s="43" t="s">
        <v>32</v>
      </c>
      <c r="D83" t="str">
        <f t="shared" si="16"/>
        <v>Ann Sinnett</v>
      </c>
      <c r="E83" s="41">
        <v>22284</v>
      </c>
      <c r="F83" s="42" t="s">
        <v>10</v>
      </c>
      <c r="H83" s="84">
        <f t="shared" si="18"/>
        <v>12</v>
      </c>
      <c r="I83" s="69">
        <f t="shared" si="19"/>
        <v>8</v>
      </c>
      <c r="J83" s="144" t="str">
        <f t="shared" si="20"/>
        <v>Sinnett</v>
      </c>
      <c r="K83" s="144" t="str">
        <f t="shared" si="21"/>
        <v>Ann</v>
      </c>
      <c r="L83" s="144" t="str">
        <f t="shared" si="22"/>
        <v>SinA</v>
      </c>
      <c r="M83" s="69">
        <f t="shared" si="13"/>
        <v>0</v>
      </c>
      <c r="N83" s="69">
        <f t="shared" si="14"/>
        <v>0</v>
      </c>
      <c r="O83" s="70" t="str">
        <f t="shared" si="17"/>
        <v>SinA</v>
      </c>
      <c r="P83" t="str">
        <f t="shared" si="23"/>
        <v>Ann Sinnett</v>
      </c>
    </row>
    <row r="84" spans="2:16" ht="13.5" thickBot="1">
      <c r="B84" s="62" t="str">
        <f t="shared" si="15"/>
        <v>SopA</v>
      </c>
      <c r="C84" s="43" t="s">
        <v>36</v>
      </c>
      <c r="D84" t="str">
        <f t="shared" si="16"/>
        <v>Amanda Soper</v>
      </c>
      <c r="E84" s="41">
        <v>24060</v>
      </c>
      <c r="F84" s="42" t="s">
        <v>10</v>
      </c>
      <c r="H84" s="84">
        <f t="shared" si="18"/>
        <v>13</v>
      </c>
      <c r="I84" s="69">
        <f t="shared" si="19"/>
        <v>6</v>
      </c>
      <c r="J84" s="144" t="str">
        <f t="shared" si="20"/>
        <v>Soper</v>
      </c>
      <c r="K84" s="144" t="str">
        <f t="shared" si="21"/>
        <v>Amanda</v>
      </c>
      <c r="L84" s="144" t="str">
        <f t="shared" si="22"/>
        <v>SopA</v>
      </c>
      <c r="M84" s="69">
        <f t="shared" si="13"/>
        <v>0</v>
      </c>
      <c r="N84" s="69">
        <f t="shared" si="14"/>
        <v>0</v>
      </c>
      <c r="O84" s="70" t="str">
        <f t="shared" si="17"/>
        <v>SopA</v>
      </c>
      <c r="P84" t="str">
        <f t="shared" si="23"/>
        <v>Amanda Soper</v>
      </c>
    </row>
    <row r="85" spans="2:16" ht="13.5" thickBot="1">
      <c r="B85" s="62" t="str">
        <f t="shared" si="15"/>
        <v>SutR</v>
      </c>
      <c r="C85" s="43" t="s">
        <v>154</v>
      </c>
      <c r="D85" t="str">
        <f t="shared" si="16"/>
        <v>Richard Sutor</v>
      </c>
      <c r="E85" s="41">
        <v>30223</v>
      </c>
      <c r="F85" s="42" t="s">
        <v>9</v>
      </c>
      <c r="H85" s="84">
        <f t="shared" si="18"/>
        <v>14</v>
      </c>
      <c r="I85" s="69">
        <f t="shared" si="19"/>
        <v>6</v>
      </c>
      <c r="J85" s="144" t="str">
        <f t="shared" si="20"/>
        <v>Sutor</v>
      </c>
      <c r="K85" s="144" t="str">
        <f t="shared" si="21"/>
        <v>Richard</v>
      </c>
      <c r="L85" s="144" t="str">
        <f t="shared" si="22"/>
        <v>SutR</v>
      </c>
      <c r="M85" s="69">
        <f t="shared" si="13"/>
        <v>0</v>
      </c>
      <c r="N85" s="69">
        <f t="shared" si="14"/>
        <v>0</v>
      </c>
      <c r="O85" s="70" t="str">
        <f t="shared" si="17"/>
        <v>SutR</v>
      </c>
      <c r="P85" t="str">
        <f t="shared" si="23"/>
        <v>Richard Sutor</v>
      </c>
    </row>
    <row r="86" spans="2:16" ht="13.5" thickBot="1">
      <c r="B86" s="62" t="str">
        <f t="shared" si="15"/>
        <v>SwaT</v>
      </c>
      <c r="C86" s="43" t="s">
        <v>208</v>
      </c>
      <c r="D86" t="str">
        <f t="shared" si="16"/>
        <v>Tim Swainson</v>
      </c>
      <c r="E86" s="41">
        <v>28691</v>
      </c>
      <c r="F86" s="42" t="s">
        <v>9</v>
      </c>
      <c r="H86" s="84">
        <f t="shared" si="18"/>
        <v>13</v>
      </c>
      <c r="I86" s="69">
        <f t="shared" si="19"/>
        <v>9</v>
      </c>
      <c r="J86" s="144" t="str">
        <f t="shared" si="20"/>
        <v>Swainson</v>
      </c>
      <c r="K86" s="144" t="str">
        <f t="shared" si="21"/>
        <v>Tim</v>
      </c>
      <c r="L86" s="144" t="str">
        <f t="shared" si="22"/>
        <v>SwaT</v>
      </c>
      <c r="M86" s="69">
        <f t="shared" si="13"/>
        <v>0</v>
      </c>
      <c r="N86" s="69">
        <f t="shared" si="14"/>
        <v>0</v>
      </c>
      <c r="O86" s="70" t="str">
        <f t="shared" si="17"/>
        <v>SwaT</v>
      </c>
      <c r="P86" t="str">
        <f t="shared" si="23"/>
        <v>Tim Swainson</v>
      </c>
    </row>
    <row r="87" spans="2:16" ht="13.5" thickBot="1">
      <c r="B87" s="62" t="str">
        <f t="shared" si="15"/>
        <v>SykM</v>
      </c>
      <c r="C87" s="43" t="s">
        <v>67</v>
      </c>
      <c r="D87" t="str">
        <f t="shared" si="16"/>
        <v>Mark Sykes</v>
      </c>
      <c r="E87" s="41">
        <v>21626</v>
      </c>
      <c r="F87" s="42" t="s">
        <v>9</v>
      </c>
      <c r="H87" s="84">
        <f t="shared" si="18"/>
        <v>11</v>
      </c>
      <c r="I87" s="69">
        <f t="shared" si="19"/>
        <v>6</v>
      </c>
      <c r="J87" s="144" t="str">
        <f t="shared" si="20"/>
        <v>Sykes</v>
      </c>
      <c r="K87" s="144" t="str">
        <f t="shared" si="21"/>
        <v>Mark</v>
      </c>
      <c r="L87" s="144" t="str">
        <f t="shared" si="22"/>
        <v>SykM</v>
      </c>
      <c r="M87" s="69">
        <f t="shared" si="13"/>
        <v>0</v>
      </c>
      <c r="N87" s="69">
        <f t="shared" si="14"/>
        <v>0</v>
      </c>
      <c r="O87" s="70" t="str">
        <f t="shared" si="17"/>
        <v>SykM</v>
      </c>
      <c r="P87" t="str">
        <f t="shared" si="23"/>
        <v>Mark Sykes</v>
      </c>
    </row>
    <row r="88" spans="2:16" ht="13.5" thickBot="1">
      <c r="B88" s="62" t="str">
        <f t="shared" si="15"/>
        <v>ThoA</v>
      </c>
      <c r="C88" s="43" t="s">
        <v>111</v>
      </c>
      <c r="D88" t="str">
        <f t="shared" si="16"/>
        <v>Alan Thomas</v>
      </c>
      <c r="E88" s="41">
        <v>20093</v>
      </c>
      <c r="F88" s="42" t="s">
        <v>9</v>
      </c>
      <c r="H88" s="84">
        <f t="shared" si="18"/>
        <v>12</v>
      </c>
      <c r="I88" s="69">
        <f t="shared" si="19"/>
        <v>7</v>
      </c>
      <c r="J88" s="144" t="str">
        <f t="shared" si="20"/>
        <v>Thomas</v>
      </c>
      <c r="K88" s="144" t="str">
        <f t="shared" si="21"/>
        <v>Alan</v>
      </c>
      <c r="L88" s="144" t="str">
        <f t="shared" si="22"/>
        <v>ThoA</v>
      </c>
      <c r="M88" s="69">
        <f t="shared" si="13"/>
        <v>0</v>
      </c>
      <c r="N88" s="69">
        <f t="shared" si="14"/>
        <v>0</v>
      </c>
      <c r="O88" s="70" t="str">
        <f t="shared" si="17"/>
        <v>ThoA</v>
      </c>
      <c r="P88" t="str">
        <f t="shared" si="23"/>
        <v>Alan Thomas</v>
      </c>
    </row>
    <row r="89" spans="2:16" ht="13.5" thickBot="1">
      <c r="B89" s="62" t="str">
        <f t="shared" si="15"/>
        <v>TitC</v>
      </c>
      <c r="C89" s="43" t="s">
        <v>69</v>
      </c>
      <c r="D89" t="str">
        <f t="shared" si="16"/>
        <v>Colin Titshall</v>
      </c>
      <c r="E89" s="41">
        <v>21418</v>
      </c>
      <c r="F89" s="42" t="s">
        <v>9</v>
      </c>
      <c r="H89" s="84">
        <f t="shared" si="18"/>
        <v>15</v>
      </c>
      <c r="I89" s="69">
        <f t="shared" si="19"/>
        <v>9</v>
      </c>
      <c r="J89" s="144" t="str">
        <f t="shared" si="20"/>
        <v>Titshall</v>
      </c>
      <c r="K89" s="144" t="str">
        <f t="shared" si="21"/>
        <v>Colin</v>
      </c>
      <c r="L89" s="144" t="str">
        <f t="shared" si="22"/>
        <v>TitC</v>
      </c>
      <c r="M89" s="69">
        <f t="shared" si="13"/>
        <v>0</v>
      </c>
      <c r="N89" s="69">
        <f t="shared" si="14"/>
        <v>0</v>
      </c>
      <c r="O89" s="70" t="str">
        <f t="shared" si="17"/>
        <v>TitC</v>
      </c>
      <c r="P89" t="str">
        <f t="shared" si="23"/>
        <v>Colin Titshall</v>
      </c>
    </row>
    <row r="90" spans="2:16" ht="13.5" thickBot="1">
      <c r="B90" s="62" t="str">
        <f t="shared" si="15"/>
        <v>TomP</v>
      </c>
      <c r="C90" s="40" t="s">
        <v>255</v>
      </c>
      <c r="D90" t="str">
        <f t="shared" si="16"/>
        <v>Paul Tomlinson</v>
      </c>
      <c r="E90" s="41">
        <v>27411</v>
      </c>
      <c r="F90" s="42" t="s">
        <v>9</v>
      </c>
      <c r="H90" s="84">
        <f t="shared" si="18"/>
        <v>15</v>
      </c>
      <c r="I90" s="69">
        <f t="shared" si="19"/>
        <v>10</v>
      </c>
      <c r="J90" s="144" t="str">
        <f t="shared" si="20"/>
        <v>Tomlinson</v>
      </c>
      <c r="K90" s="144" t="str">
        <f t="shared" si="21"/>
        <v>Paul</v>
      </c>
      <c r="L90" s="144" t="str">
        <f t="shared" si="22"/>
        <v>TomP</v>
      </c>
      <c r="M90" s="69">
        <f t="shared" si="13"/>
        <v>0</v>
      </c>
      <c r="N90" s="69">
        <f t="shared" si="14"/>
        <v>0</v>
      </c>
      <c r="O90" s="70" t="str">
        <f t="shared" si="17"/>
        <v>TomP</v>
      </c>
      <c r="P90" t="str">
        <f t="shared" si="23"/>
        <v>Paul Tomlinson</v>
      </c>
    </row>
    <row r="91" spans="2:16" ht="13.5" thickBot="1">
      <c r="B91" s="62" t="str">
        <f t="shared" si="15"/>
        <v>TooL</v>
      </c>
      <c r="C91" s="43" t="s">
        <v>113</v>
      </c>
      <c r="D91" t="str">
        <f t="shared" si="16"/>
        <v>Louise Toomey</v>
      </c>
      <c r="E91" s="41">
        <v>28747</v>
      </c>
      <c r="F91" s="42" t="s">
        <v>10</v>
      </c>
      <c r="H91" s="84">
        <f t="shared" si="18"/>
        <v>14</v>
      </c>
      <c r="I91" s="69">
        <f t="shared" si="19"/>
        <v>7</v>
      </c>
      <c r="J91" s="144" t="str">
        <f t="shared" si="20"/>
        <v>Toomey</v>
      </c>
      <c r="K91" s="144" t="str">
        <f t="shared" si="21"/>
        <v>Louise</v>
      </c>
      <c r="L91" s="144" t="str">
        <f t="shared" si="22"/>
        <v>TooL</v>
      </c>
      <c r="M91" s="69">
        <f t="shared" si="13"/>
        <v>0</v>
      </c>
      <c r="N91" s="69">
        <f t="shared" si="14"/>
        <v>0</v>
      </c>
      <c r="O91" s="70" t="str">
        <f t="shared" si="17"/>
        <v>TooL</v>
      </c>
      <c r="P91" t="str">
        <f t="shared" si="23"/>
        <v>Louise Toomey</v>
      </c>
    </row>
    <row r="92" spans="2:16" ht="13.5" thickBot="1">
      <c r="B92" s="62" t="str">
        <f t="shared" si="15"/>
        <v>TulB</v>
      </c>
      <c r="C92" s="43" t="s">
        <v>151</v>
      </c>
      <c r="D92" t="str">
        <f t="shared" si="16"/>
        <v>Barry Tullett</v>
      </c>
      <c r="E92" s="41">
        <v>24479</v>
      </c>
      <c r="F92" s="42" t="s">
        <v>9</v>
      </c>
      <c r="H92" s="84">
        <f t="shared" si="18"/>
        <v>14</v>
      </c>
      <c r="I92" s="69">
        <f t="shared" si="19"/>
        <v>8</v>
      </c>
      <c r="J92" s="144" t="str">
        <f t="shared" si="20"/>
        <v>Tullett</v>
      </c>
      <c r="K92" s="144" t="str">
        <f t="shared" si="21"/>
        <v>Barry</v>
      </c>
      <c r="L92" s="144" t="str">
        <f t="shared" si="22"/>
        <v>TulB</v>
      </c>
      <c r="M92" s="69">
        <f t="shared" si="13"/>
        <v>0</v>
      </c>
      <c r="N92" s="69">
        <f t="shared" si="14"/>
        <v>0</v>
      </c>
      <c r="O92" s="70" t="str">
        <f t="shared" si="17"/>
        <v>TulB</v>
      </c>
      <c r="P92" t="str">
        <f t="shared" si="23"/>
        <v>Barry Tullett</v>
      </c>
    </row>
    <row r="93" spans="2:16" ht="13.5" thickBot="1">
      <c r="B93" s="62" t="str">
        <f t="shared" si="15"/>
        <v>TulL</v>
      </c>
      <c r="C93" s="43" t="s">
        <v>234</v>
      </c>
      <c r="D93" t="str">
        <f t="shared" si="16"/>
        <v>Linda Tullett</v>
      </c>
      <c r="E93" s="41">
        <v>24466</v>
      </c>
      <c r="F93" s="42" t="s">
        <v>10</v>
      </c>
      <c r="H93" s="84">
        <f t="shared" si="18"/>
        <v>14</v>
      </c>
      <c r="I93" s="69">
        <f t="shared" si="19"/>
        <v>8</v>
      </c>
      <c r="J93" s="144" t="str">
        <f t="shared" si="20"/>
        <v>Tullett</v>
      </c>
      <c r="K93" s="144" t="str">
        <f t="shared" si="21"/>
        <v>Linda</v>
      </c>
      <c r="L93" s="144" t="str">
        <f t="shared" si="22"/>
        <v>TulL</v>
      </c>
      <c r="M93" s="69">
        <f t="shared" si="13"/>
        <v>0</v>
      </c>
      <c r="N93" s="69">
        <f t="shared" si="14"/>
        <v>0</v>
      </c>
      <c r="O93" s="70" t="str">
        <f t="shared" si="17"/>
        <v>TulL</v>
      </c>
      <c r="P93" t="str">
        <f t="shared" si="23"/>
        <v>Linda Tullett</v>
      </c>
    </row>
    <row r="94" spans="2:16" ht="13.5" thickBot="1">
      <c r="B94" s="62" t="str">
        <f t="shared" si="15"/>
        <v>WatR</v>
      </c>
      <c r="C94" s="43" t="s">
        <v>155</v>
      </c>
      <c r="D94" t="str">
        <f t="shared" si="16"/>
        <v>Robert Watts</v>
      </c>
      <c r="E94" s="41">
        <v>28014</v>
      </c>
      <c r="F94" s="42" t="s">
        <v>9</v>
      </c>
      <c r="H94" s="84">
        <f t="shared" si="18"/>
        <v>13</v>
      </c>
      <c r="I94" s="69">
        <f t="shared" si="19"/>
        <v>6</v>
      </c>
      <c r="J94" s="144" t="str">
        <f t="shared" si="20"/>
        <v>Watts</v>
      </c>
      <c r="K94" s="144" t="str">
        <f t="shared" si="21"/>
        <v>Robert</v>
      </c>
      <c r="L94" s="144" t="str">
        <f t="shared" si="22"/>
        <v>WatR</v>
      </c>
      <c r="M94" s="69">
        <f t="shared" si="13"/>
        <v>0</v>
      </c>
      <c r="N94" s="69">
        <f t="shared" si="14"/>
        <v>0</v>
      </c>
      <c r="O94" s="70" t="str">
        <f t="shared" si="17"/>
        <v>WatR</v>
      </c>
      <c r="P94" t="str">
        <f t="shared" si="23"/>
        <v>Robert Watts</v>
      </c>
    </row>
    <row r="95" spans="2:16" ht="13.5" thickBot="1">
      <c r="B95" s="62" t="str">
        <f t="shared" si="15"/>
        <v>WinM</v>
      </c>
      <c r="C95" s="43" t="s">
        <v>70</v>
      </c>
      <c r="D95" t="str">
        <f t="shared" si="16"/>
        <v>Maureen Winborn</v>
      </c>
      <c r="E95" s="41">
        <v>17826</v>
      </c>
      <c r="F95" s="42" t="s">
        <v>10</v>
      </c>
      <c r="H95" s="84">
        <f t="shared" si="18"/>
        <v>16</v>
      </c>
      <c r="I95" s="69">
        <f t="shared" si="19"/>
        <v>8</v>
      </c>
      <c r="J95" s="144" t="str">
        <f t="shared" si="20"/>
        <v>Winborn</v>
      </c>
      <c r="K95" s="144" t="str">
        <f t="shared" si="21"/>
        <v>Maureen</v>
      </c>
      <c r="L95" s="144" t="str">
        <f t="shared" si="22"/>
        <v>WinM</v>
      </c>
      <c r="M95" s="69">
        <f t="shared" si="13"/>
        <v>0</v>
      </c>
      <c r="N95" s="69">
        <f t="shared" si="14"/>
        <v>0</v>
      </c>
      <c r="O95" s="70" t="str">
        <f t="shared" si="17"/>
        <v>WinM</v>
      </c>
      <c r="P95" t="str">
        <f t="shared" si="23"/>
        <v>Maureen Winborn</v>
      </c>
    </row>
    <row r="96" spans="2:16" ht="13.5" thickBot="1">
      <c r="B96" s="62" t="str">
        <f t="shared" si="15"/>
        <v>zz</v>
      </c>
      <c r="C96" s="40" t="s">
        <v>182</v>
      </c>
      <c r="D96" s="40"/>
      <c r="E96" s="41"/>
      <c r="F96" s="42"/>
      <c r="H96" s="84">
        <f>+LEN(C96)</f>
        <v>3</v>
      </c>
      <c r="I96" s="69">
        <f>IF(H96=1,"",FIND(",",C96,1))</f>
        <v>3</v>
      </c>
      <c r="J96" s="144" t="str">
        <f>IF(H96=1,"",LEFT(C96,I96-1))</f>
        <v>zz</v>
      </c>
      <c r="K96" s="144" t="str">
        <f>IF(H96=1,"",MID(C96,I96+2,H96))</f>
        <v/>
      </c>
      <c r="L96" s="144" t="str">
        <f>LEFT(J96,3)&amp;LEFT(K96,1)</f>
        <v>zz</v>
      </c>
      <c r="M96" s="69">
        <f>IF(H96=1,"",IF(L96=L94,1,0))</f>
        <v>0</v>
      </c>
      <c r="N96" s="69">
        <f>IF(H96=1,"",IF(M96=0,0,+M96+N94))</f>
        <v>0</v>
      </c>
      <c r="O96" s="70" t="str">
        <f>IF(H96=1,"z",+IF(N96=0,L96,L96&amp;N96))</f>
        <v>zz</v>
      </c>
    </row>
    <row r="97" spans="2:15" ht="13.5" thickBot="1">
      <c r="B97" s="62" t="str">
        <f t="shared" si="15"/>
        <v>zz</v>
      </c>
      <c r="C97" s="250" t="s">
        <v>182</v>
      </c>
      <c r="D97" s="250"/>
      <c r="E97" s="44"/>
      <c r="F97" s="45"/>
      <c r="H97" s="84">
        <f>+LEN(C97)</f>
        <v>3</v>
      </c>
      <c r="I97" s="69">
        <f>IF(H97=1,"",FIND(",",C97,1))</f>
        <v>3</v>
      </c>
      <c r="J97" s="144" t="str">
        <f>IF(H97=1,"",LEFT(C97,I97-1))</f>
        <v>zz</v>
      </c>
      <c r="K97" s="144" t="str">
        <f>IF(H97=1,"",MID(C97,I97+2,H97))</f>
        <v/>
      </c>
      <c r="L97" s="144" t="str">
        <f>LEFT(J97,3)&amp;LEFT(K97,1)</f>
        <v>zz</v>
      </c>
      <c r="M97" s="69">
        <f>IF(H97=1,"",IF(L97=L95,1,0))</f>
        <v>0</v>
      </c>
      <c r="N97" s="69">
        <f>IF(H97=1,"",IF(M97=0,0,+M97+N95))</f>
        <v>0</v>
      </c>
      <c r="O97" s="70" t="str">
        <f>IF(H97=1,"z",+IF(N97=0,L97,L97&amp;N97))</f>
        <v>zz</v>
      </c>
    </row>
  </sheetData>
  <sheetProtection sheet="1" objects="1" scenarios="1"/>
  <mergeCells count="3">
    <mergeCell ref="B7:F7"/>
    <mergeCell ref="B8:F8"/>
    <mergeCell ref="M9:N9"/>
  </mergeCells>
  <phoneticPr fontId="0" type="noConversion"/>
  <conditionalFormatting sqref="M11:M42 M45:M69 M72:M95">
    <cfRule type="cellIs" dxfId="11" priority="11" stopIfTrue="1" operator="equal">
      <formula>1</formula>
    </cfRule>
  </conditionalFormatting>
  <conditionalFormatting sqref="N12:N42 N45:N69 N72:N95">
    <cfRule type="cellIs" dxfId="10" priority="12" stopIfTrue="1" operator="greaterThanOrEqual">
      <formula>1</formula>
    </cfRule>
  </conditionalFormatting>
  <conditionalFormatting sqref="M96">
    <cfRule type="cellIs" dxfId="9" priority="9" stopIfTrue="1" operator="equal">
      <formula>1</formula>
    </cfRule>
  </conditionalFormatting>
  <conditionalFormatting sqref="N96">
    <cfRule type="cellIs" dxfId="8" priority="10" stopIfTrue="1" operator="greaterThanOrEqual">
      <formula>1</formula>
    </cfRule>
  </conditionalFormatting>
  <conditionalFormatting sqref="M97">
    <cfRule type="cellIs" dxfId="7" priority="7" stopIfTrue="1" operator="equal">
      <formula>1</formula>
    </cfRule>
  </conditionalFormatting>
  <conditionalFormatting sqref="N97">
    <cfRule type="cellIs" dxfId="6" priority="8" stopIfTrue="1" operator="greaterThanOrEqual">
      <formula>1</formula>
    </cfRule>
  </conditionalFormatting>
  <conditionalFormatting sqref="M43">
    <cfRule type="cellIs" dxfId="5" priority="5" stopIfTrue="1" operator="equal">
      <formula>1</formula>
    </cfRule>
  </conditionalFormatting>
  <conditionalFormatting sqref="N43">
    <cfRule type="cellIs" dxfId="4" priority="6" stopIfTrue="1" operator="greaterThanOrEqual">
      <formula>1</formula>
    </cfRule>
  </conditionalFormatting>
  <conditionalFormatting sqref="M44">
    <cfRule type="cellIs" dxfId="3" priority="3" stopIfTrue="1" operator="equal">
      <formula>1</formula>
    </cfRule>
  </conditionalFormatting>
  <conditionalFormatting sqref="N44">
    <cfRule type="cellIs" dxfId="2" priority="4" stopIfTrue="1" operator="greaterThanOrEqual">
      <formula>1</formula>
    </cfRule>
  </conditionalFormatting>
  <conditionalFormatting sqref="M70:M71">
    <cfRule type="cellIs" dxfId="1" priority="1" stopIfTrue="1" operator="equal">
      <formula>1</formula>
    </cfRule>
  </conditionalFormatting>
  <conditionalFormatting sqref="N70:N71">
    <cfRule type="cellIs" dxfId="0" priority="2" stopIfTrue="1" operator="greaterThanOrEqual">
      <formula>1</formula>
    </cfRule>
  </conditionalFormatting>
  <pageMargins left="0.75" right="0.75" top="1" bottom="1" header="0.5" footer="0.5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AH70"/>
  <sheetViews>
    <sheetView zoomScale="85" zoomScaleNormal="85" workbookViewId="0">
      <selection activeCell="L70" sqref="L70"/>
    </sheetView>
  </sheetViews>
  <sheetFormatPr defaultRowHeight="12.75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4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4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4" customWidth="1"/>
    <col min="18" max="18" width="18.85546875" customWidth="1"/>
    <col min="19" max="19" width="7.28515625" customWidth="1"/>
    <col min="20" max="20" width="4.28515625" customWidth="1"/>
    <col min="21" max="21" width="9.85546875" style="4" customWidth="1"/>
    <col min="22" max="22" width="3.5703125" customWidth="1"/>
    <col min="23" max="23" width="3.140625" bestFit="1" customWidth="1"/>
    <col min="24" max="24" width="8.7109375" customWidth="1"/>
    <col min="26" max="26" width="0" hidden="1" customWidth="1"/>
    <col min="27" max="34" width="9.140625" hidden="1" customWidth="1"/>
    <col min="35" max="35" width="9.140625" customWidth="1"/>
  </cols>
  <sheetData>
    <row r="1" spans="1:34" ht="26.25">
      <c r="A1" s="288" t="s">
        <v>281</v>
      </c>
      <c r="B1" s="256"/>
      <c r="C1" s="256"/>
      <c r="D1" s="256"/>
      <c r="E1" s="257"/>
      <c r="F1" s="256"/>
      <c r="G1" s="256"/>
      <c r="H1" s="256"/>
      <c r="I1" s="256"/>
      <c r="J1" s="256"/>
      <c r="K1" s="257"/>
      <c r="L1" s="256"/>
      <c r="M1" s="256"/>
    </row>
    <row r="2" spans="1:34">
      <c r="A2" s="124"/>
    </row>
    <row r="3" spans="1:34">
      <c r="A3" s="124"/>
    </row>
    <row r="4" spans="1:34" ht="13.5" thickBot="1">
      <c r="E4" s="219" t="s">
        <v>168</v>
      </c>
      <c r="K4" s="219" t="s">
        <v>169</v>
      </c>
      <c r="Q4" s="10" t="s">
        <v>169</v>
      </c>
    </row>
    <row r="5" spans="1:34" ht="13.5" thickBot="1">
      <c r="C5" s="497" t="s">
        <v>127</v>
      </c>
      <c r="D5" s="498"/>
      <c r="E5" s="498"/>
      <c r="F5" s="498"/>
      <c r="G5" s="499"/>
      <c r="I5" s="497" t="s">
        <v>126</v>
      </c>
      <c r="J5" s="498"/>
      <c r="K5" s="498"/>
      <c r="L5" s="498"/>
      <c r="M5" s="499"/>
      <c r="O5" s="497" t="s">
        <v>170</v>
      </c>
      <c r="P5" s="498"/>
      <c r="Q5" s="498"/>
      <c r="R5" s="498"/>
      <c r="S5" s="499"/>
    </row>
    <row r="6" spans="1:34" ht="13.5" thickBot="1">
      <c r="C6" s="19"/>
      <c r="D6" s="488" t="s">
        <v>115</v>
      </c>
      <c r="E6" s="485"/>
      <c r="F6" s="484" t="s">
        <v>116</v>
      </c>
      <c r="G6" s="485"/>
      <c r="I6" s="178"/>
      <c r="J6" s="488" t="s">
        <v>115</v>
      </c>
      <c r="K6" s="485"/>
      <c r="L6" s="486" t="s">
        <v>116</v>
      </c>
      <c r="M6" s="487"/>
      <c r="O6" s="19"/>
      <c r="P6" s="488" t="s">
        <v>115</v>
      </c>
      <c r="Q6" s="485"/>
      <c r="R6" s="486" t="s">
        <v>116</v>
      </c>
      <c r="S6" s="487"/>
    </row>
    <row r="7" spans="1:34" ht="13.5" thickBot="1">
      <c r="A7" s="1"/>
      <c r="C7" s="55"/>
      <c r="D7" s="173" t="s">
        <v>7</v>
      </c>
      <c r="E7" s="168" t="s">
        <v>114</v>
      </c>
      <c r="F7" s="173" t="s">
        <v>7</v>
      </c>
      <c r="G7" s="168" t="s">
        <v>114</v>
      </c>
      <c r="H7" s="4"/>
      <c r="I7" s="179"/>
      <c r="J7" s="173" t="s">
        <v>7</v>
      </c>
      <c r="K7" s="168" t="s">
        <v>114</v>
      </c>
      <c r="L7" s="173" t="s">
        <v>7</v>
      </c>
      <c r="M7" s="168" t="s">
        <v>114</v>
      </c>
      <c r="N7" s="4"/>
      <c r="O7" s="48"/>
      <c r="P7" s="173" t="s">
        <v>7</v>
      </c>
      <c r="Q7" s="167" t="s">
        <v>114</v>
      </c>
      <c r="R7" s="173" t="s">
        <v>7</v>
      </c>
      <c r="S7" s="168" t="s">
        <v>114</v>
      </c>
    </row>
    <row r="8" spans="1:34" ht="15">
      <c r="C8" s="55" t="s">
        <v>87</v>
      </c>
      <c r="D8" s="221" t="e">
        <f ca="1">+INDEX(INDIRECT($E$4&amp;"!"&amp;"E$11:$E$60"),MATCH("m1",INDIRECT($E$4&amp;"!"&amp;"$O$11:$O$60"),0),1)</f>
        <v>#REF!</v>
      </c>
      <c r="E8" s="154" t="e">
        <f ca="1">+INDEX(INDIRECT($E$4&amp;"!"&amp;"n$11:$n$60"),MATCH("m1",INDIRECT($E$4&amp;"!"&amp;"$O$11:$O$60"),0),1)</f>
        <v>#REF!</v>
      </c>
      <c r="F8" s="170" t="e">
        <f ca="1">+INDEX(INDIRECT($E$4&amp;"!"&amp;"E$11:$E$60"),MATCH("f1",INDIRECT($E$4&amp;"!"&amp;"$O$11:$O$60"),0),1)</f>
        <v>#REF!</v>
      </c>
      <c r="G8" s="154" t="e">
        <f ca="1">+INDEX(INDIRECT($E$4&amp;"!"&amp;"n$11:$n$60"),MATCH("f1",INDIRECT($E$4&amp;"!"&amp;"$O$11:$O$60"),0),1)</f>
        <v>#REF!</v>
      </c>
      <c r="I8" s="55" t="s">
        <v>87</v>
      </c>
      <c r="J8" s="221" t="e">
        <f ca="1">+INDEX(INDIRECT($K$4&amp;"!"&amp;"E$11:$E$60"),MATCH("m1",INDIRECT($K$4&amp;"!"&amp;"$O$11:$O$60"),0),1)</f>
        <v>#REF!</v>
      </c>
      <c r="K8" s="154" t="e">
        <f ca="1">+INDEX(INDIRECT($K$4&amp;"!"&amp;"n$11:$n$60"),MATCH("m1",INDIRECT($K$4&amp;"!"&amp;"$O$11:$O$60"),0),1)</f>
        <v>#REF!</v>
      </c>
      <c r="L8" s="170" t="e">
        <f ca="1">+INDEX(INDIRECT($K$4&amp;"!"&amp;"E$11:$E$60"),MATCH("f1",INDIRECT($K$4&amp;"!"&amp;"$O$11:$O$60"),0),1)</f>
        <v>#REF!</v>
      </c>
      <c r="M8" s="154" t="e">
        <f ca="1">+INDEX(INDIRECT($K$4&amp;"!"&amp;"n$11:$n$60"),MATCH("f1",INDIRECT($K$4&amp;"!"&amp;"$O$11:$O$60"),0),1)</f>
        <v>#REF!</v>
      </c>
      <c r="O8" s="55" t="s">
        <v>87</v>
      </c>
      <c r="P8" s="221" t="e">
        <f ca="1">+INDEX(INDIRECT($Q$4&amp;"!"&amp;"E$11:$E$60"),MATCH("m1",INDIRECT($Q$4&amp;"!"&amp;"$O$11:$O$60"),0),1)</f>
        <v>#REF!</v>
      </c>
      <c r="Q8" s="154" t="e">
        <f ca="1">+INDEX(INDIRECT($Q$4&amp;"!"&amp;"n$11:$n$60"),MATCH("m1",INDIRECT($Q$4&amp;"!"&amp;"$O$11:$O$60"),0),1)</f>
        <v>#REF!</v>
      </c>
      <c r="R8" s="170" t="e">
        <f ca="1">+INDEX(INDIRECT($Q$4&amp;"!"&amp;"E$11:$E$60"),MATCH("f1",INDIRECT($Q$4&amp;"!"&amp;"$O$11:$O$60"),0),1)</f>
        <v>#REF!</v>
      </c>
      <c r="S8" s="154" t="e">
        <f ca="1">+INDEX(INDIRECT($Q$4&amp;"!"&amp;"n$11:$n$60"),MATCH("f1",INDIRECT($Q$4&amp;"!"&amp;"$O$11:$O$60"),0),1)</f>
        <v>#REF!</v>
      </c>
      <c r="V8" s="18"/>
    </row>
    <row r="9" spans="1:34" ht="15">
      <c r="C9" s="55" t="s">
        <v>88</v>
      </c>
      <c r="D9" s="171" t="e">
        <f ca="1">+INDEX(INDIRECT($E$4&amp;"!"&amp;"E$11:$E$60"),MATCH("m2",INDIRECT($E$4&amp;"!"&amp;"$O$11:$O$60"),0),1)</f>
        <v>#REF!</v>
      </c>
      <c r="E9" s="154" t="e">
        <f ca="1">+INDEX(INDIRECT($E$4&amp;"!"&amp;"n$11:$n$60"),MATCH("m2",INDIRECT($E$4&amp;"!"&amp;"$O$11:$O$60"),0),1)</f>
        <v>#REF!</v>
      </c>
      <c r="F9" s="171" t="e">
        <f ca="1">+INDEX(INDIRECT($E$4&amp;"!"&amp;"E$11:$E$60"),MATCH("f2",INDIRECT($E$4&amp;"!"&amp;"$O$11:$O$60"),0),1)</f>
        <v>#REF!</v>
      </c>
      <c r="G9" s="154" t="e">
        <f ca="1">+INDEX(INDIRECT($E$4&amp;"!"&amp;"n$11:$n$60"),MATCH("f2",INDIRECT($E$4&amp;"!"&amp;"$O$11:$O$60"),0),1)</f>
        <v>#REF!</v>
      </c>
      <c r="I9" s="55" t="s">
        <v>88</v>
      </c>
      <c r="J9" s="171" t="e">
        <f ca="1">+INDEX(INDIRECT($K$4&amp;"!"&amp;"E$11:$E$60"),MATCH("m2",INDIRECT($K$4&amp;"!"&amp;"$O$11:$O$60"),0),1)</f>
        <v>#REF!</v>
      </c>
      <c r="K9" s="154" t="e">
        <f ca="1">+INDEX(INDIRECT($K$4&amp;"!"&amp;"n$11:$n$60"),MATCH("m2",INDIRECT($K$4&amp;"!"&amp;"$O$11:$O$60"),0),1)</f>
        <v>#REF!</v>
      </c>
      <c r="L9" s="171" t="e">
        <f ca="1">+INDEX(INDIRECT($K$4&amp;"!"&amp;"E$11:$E$60"),MATCH("f2",INDIRECT($K$4&amp;"!"&amp;"$O$11:$O$60"),0),1)</f>
        <v>#REF!</v>
      </c>
      <c r="M9" s="154" t="e">
        <f ca="1">+INDEX(INDIRECT($K$4&amp;"!"&amp;"n$11:$n$60"),MATCH("f2",INDIRECT($K$4&amp;"!"&amp;"$O$11:$O$60"),0),1)</f>
        <v>#REF!</v>
      </c>
      <c r="O9" s="55" t="s">
        <v>88</v>
      </c>
      <c r="P9" s="171" t="e">
        <f ca="1">+INDEX(INDIRECT($Q$4&amp;"!"&amp;"E$11:$E$60"),MATCH("m2",INDIRECT($Q$4&amp;"!"&amp;"$O$11:$O$60"),0),1)</f>
        <v>#REF!</v>
      </c>
      <c r="Q9" s="154" t="e">
        <f ca="1">+INDEX(INDIRECT($Q$4&amp;"!"&amp;"n$11:$n$60"),MATCH("m2",INDIRECT($Q$4&amp;"!"&amp;"$O$11:$O$60"),0),1)</f>
        <v>#REF!</v>
      </c>
      <c r="R9" s="171" t="e">
        <f ca="1">+INDEX(INDIRECT($Q$4&amp;"!"&amp;"E$11:$E$60"),MATCH("f2",INDIRECT($Q$4&amp;"!"&amp;"$O$11:$O$60"),0),1)</f>
        <v>#REF!</v>
      </c>
      <c r="S9" s="154" t="e">
        <f ca="1">+INDEX(INDIRECT($Q$4&amp;"!"&amp;"n$11:$n$60"),MATCH("f2",INDIRECT($Q$4&amp;"!"&amp;"$O$11:$O$60"),0),1)</f>
        <v>#REF!</v>
      </c>
    </row>
    <row r="10" spans="1:34" ht="15.75" thickBot="1">
      <c r="C10" s="34" t="s">
        <v>89</v>
      </c>
      <c r="D10" s="172" t="e">
        <f ca="1">+INDEX(INDIRECT($E$4&amp;"!"&amp;"E$11:$E$60"),MATCH("m3",INDIRECT($E$4&amp;"!"&amp;"$O$11:$O$60"),0),1)</f>
        <v>#REF!</v>
      </c>
      <c r="E10" s="155" t="e">
        <f ca="1">+INDEX(INDIRECT($E$4&amp;"!"&amp;"n$11:$n$60"),MATCH("m3",INDIRECT($E$4&amp;"!"&amp;"$O$11:$O$60"),0),1)</f>
        <v>#REF!</v>
      </c>
      <c r="F10" s="172" t="e">
        <f ca="1">+INDEX(INDIRECT($E$4&amp;"!"&amp;"E$11:$E$60"),MATCH("f3",INDIRECT($E$4&amp;"!"&amp;"$O$11:$O$60"),0),1)</f>
        <v>#REF!</v>
      </c>
      <c r="G10" s="155" t="e">
        <f ca="1">+INDEX(INDIRECT($E$4&amp;"!"&amp;"n$11:$n$60"),MATCH("f3",INDIRECT($E$4&amp;"!"&amp;"$O$11:$O$60"),0),1)</f>
        <v>#REF!</v>
      </c>
      <c r="I10" s="34" t="s">
        <v>89</v>
      </c>
      <c r="J10" s="172" t="e">
        <f ca="1">+INDEX(INDIRECT($K$4&amp;"!"&amp;"E$11:$E$60"),MATCH("m3",INDIRECT($K$4&amp;"!"&amp;"$O$11:$O$60"),0),1)</f>
        <v>#REF!</v>
      </c>
      <c r="K10" s="155" t="e">
        <f ca="1">+INDEX(INDIRECT($K$4&amp;"!"&amp;"n$11:$n$60"),MATCH("m3",INDIRECT($K$4&amp;"!"&amp;"$O$11:$O$60"),0),1)</f>
        <v>#REF!</v>
      </c>
      <c r="L10" s="172" t="e">
        <f ca="1">+INDEX(INDIRECT($K$4&amp;"!"&amp;"E$11:$E$60"),MATCH("f3",INDIRECT($K$4&amp;"!"&amp;"$O$11:$O$60"),0),1)</f>
        <v>#REF!</v>
      </c>
      <c r="M10" s="155" t="e">
        <f ca="1">+INDEX(INDIRECT($K$4&amp;"!"&amp;"n$11:$n$60"),MATCH("f3",INDIRECT($K$4&amp;"!"&amp;"$O$11:$O$60"),0),1)</f>
        <v>#REF!</v>
      </c>
      <c r="O10" s="34" t="s">
        <v>89</v>
      </c>
      <c r="P10" s="172" t="e">
        <f ca="1">+INDEX(INDIRECT($Q$4&amp;"!"&amp;"E$11:$E$60"),MATCH("m3",INDIRECT($Q$4&amp;"!"&amp;"$O$11:$O$60"),0),1)</f>
        <v>#REF!</v>
      </c>
      <c r="Q10" s="155" t="e">
        <f ca="1">+INDEX(INDIRECT($Q$4&amp;"!"&amp;"n$11:$n$60"),MATCH("m3",INDIRECT($Q$4&amp;"!"&amp;"$O$11:$O$60"),0),1)</f>
        <v>#REF!</v>
      </c>
      <c r="R10" s="172" t="e">
        <f ca="1">+INDEX(INDIRECT($Q$4&amp;"!"&amp;"E$11:$E$60"),MATCH("f3",INDIRECT($Q$4&amp;"!"&amp;"$O$11:$O$60"),0),1)</f>
        <v>#REF!</v>
      </c>
      <c r="S10" s="155" t="e">
        <f ca="1">+INDEX(INDIRECT($Q$4&amp;"!"&amp;"n$11:$n$60"),MATCH("f3",INDIRECT($Q$4&amp;"!"&amp;"$O$11:$O$60"),0),1)</f>
        <v>#REF!</v>
      </c>
    </row>
    <row r="11" spans="1:34" ht="15">
      <c r="C11" s="1"/>
      <c r="D11" s="152"/>
      <c r="E11" s="153"/>
      <c r="F11" s="152"/>
      <c r="G11" s="153"/>
      <c r="I11" s="1"/>
      <c r="O11" s="1"/>
    </row>
    <row r="12" spans="1:34" ht="15.75" thickBot="1">
      <c r="C12" s="1"/>
      <c r="D12" s="152"/>
      <c r="E12" s="153"/>
      <c r="F12" s="152"/>
      <c r="G12" s="153"/>
      <c r="I12" s="1"/>
      <c r="O12" s="1"/>
    </row>
    <row r="13" spans="1:34" s="147" customFormat="1" ht="13.5" customHeight="1" thickBot="1">
      <c r="C13" s="500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2"/>
      <c r="Y13" s="309"/>
      <c r="Z13" s="309"/>
    </row>
    <row r="14" spans="1:34" ht="15.75" thickBot="1">
      <c r="C14" s="1"/>
      <c r="D14" s="152"/>
      <c r="E14" s="153"/>
      <c r="F14" s="152"/>
      <c r="G14" s="153"/>
      <c r="I14" s="1"/>
      <c r="O14" s="1"/>
    </row>
    <row r="15" spans="1:34" ht="15.75" thickBot="1">
      <c r="C15" s="37"/>
      <c r="D15" s="495" t="s">
        <v>7</v>
      </c>
      <c r="E15" s="493" t="s">
        <v>135</v>
      </c>
      <c r="F15" s="494"/>
      <c r="G15" s="158"/>
      <c r="H15" s="2"/>
      <c r="I15" s="2"/>
      <c r="J15" s="2"/>
      <c r="K15" s="488" t="s">
        <v>136</v>
      </c>
      <c r="L15" s="485"/>
      <c r="M15" s="2"/>
      <c r="N15" s="2"/>
      <c r="O15" s="2"/>
      <c r="P15" s="2"/>
      <c r="Q15" s="488" t="s">
        <v>137</v>
      </c>
      <c r="R15" s="485"/>
      <c r="S15" s="2"/>
      <c r="T15" s="491" t="s">
        <v>8</v>
      </c>
      <c r="U15" s="489" t="s">
        <v>150</v>
      </c>
      <c r="V15" s="486" t="s">
        <v>130</v>
      </c>
      <c r="W15" s="486"/>
      <c r="X15" s="487"/>
      <c r="Y15" s="22"/>
      <c r="Z15" s="22"/>
    </row>
    <row r="16" spans="1:34" ht="15.75" thickBot="1">
      <c r="C16" s="55"/>
      <c r="D16" s="496"/>
      <c r="E16" s="216" t="s">
        <v>118</v>
      </c>
      <c r="F16" s="169" t="s">
        <v>4</v>
      </c>
      <c r="G16" s="158"/>
      <c r="H16" s="2"/>
      <c r="I16" s="2"/>
      <c r="J16" s="2"/>
      <c r="K16" s="283" t="s">
        <v>118</v>
      </c>
      <c r="L16" s="218" t="s">
        <v>4</v>
      </c>
      <c r="M16" s="2"/>
      <c r="N16" s="2"/>
      <c r="O16" s="2"/>
      <c r="P16" s="2"/>
      <c r="Q16" s="174" t="s">
        <v>118</v>
      </c>
      <c r="R16" s="169" t="s">
        <v>4</v>
      </c>
      <c r="S16" s="2"/>
      <c r="T16" s="492"/>
      <c r="U16" s="490"/>
      <c r="V16" s="218" t="s">
        <v>9</v>
      </c>
      <c r="W16" s="218" t="s">
        <v>10</v>
      </c>
      <c r="X16" s="169" t="s">
        <v>129</v>
      </c>
      <c r="Y16" s="148"/>
      <c r="Z16" s="148"/>
      <c r="AB16" s="483" t="s">
        <v>132</v>
      </c>
      <c r="AC16" s="483"/>
      <c r="AD16" s="483"/>
      <c r="AF16" s="483" t="s">
        <v>133</v>
      </c>
      <c r="AG16" s="483"/>
      <c r="AH16" s="483"/>
    </row>
    <row r="17" spans="2:34" ht="15">
      <c r="C17" s="37" t="s">
        <v>87</v>
      </c>
      <c r="D17" s="213" t="e">
        <f ca="1">+INDEX(Summary!C$9:C$97,MATCH(VALUE(LEFT($C17,LEN($C17)-2)),Summary!$AF$9:$AF$97,0))</f>
        <v>#N/A</v>
      </c>
      <c r="E17" s="209" t="e">
        <f ca="1">+VLOOKUP($D17,Summary!$C$9:$AB$97,24,FALSE)</f>
        <v>#N/A</v>
      </c>
      <c r="F17" s="270" t="e">
        <f ca="1">+VLOOKUP($D17,Summary!$AS$11:$AV$97,2,FALSE)</f>
        <v>#N/A</v>
      </c>
      <c r="G17" s="153"/>
      <c r="I17" s="1"/>
      <c r="K17" s="273" t="e">
        <f ca="1">+VLOOKUP($D17,Summary!$C$9:$AB$97,25,FALSE)</f>
        <v>#N/A</v>
      </c>
      <c r="L17" s="209" t="e">
        <f ca="1">+VLOOKUP($D17,Summary!$AS$11:$AV$97,3,FALSE)</f>
        <v>#N/A</v>
      </c>
      <c r="O17" s="1"/>
      <c r="Q17" s="273" t="e">
        <f ca="1">+VLOOKUP($D17,Summary!$C$9:$AB$97,26,FALSE)</f>
        <v>#N/A</v>
      </c>
      <c r="R17" s="209" t="e">
        <f ca="1">+VLOOKUP($D17,Summary!$AS$11:$AV$97,4,FALSE)</f>
        <v>#N/A</v>
      </c>
      <c r="T17" s="276" t="e">
        <f ca="1">+INDEX(Summary!A$9:A$97,MATCH(VALUE(LEFT($C17,LEN($C17)-2)),Summary!$AF$9:$AF$97,0))</f>
        <v>#N/A</v>
      </c>
      <c r="U17" s="273" t="e">
        <f ca="1">+VLOOKUP($D17,Summary!$C$9:$AD$97,28,FALSE)</f>
        <v>#N/A</v>
      </c>
      <c r="V17" s="210" t="e">
        <f t="shared" ref="V17:V26" ca="1" si="0">+IF(AD17=0,"",AD17)</f>
        <v>#N/A</v>
      </c>
      <c r="W17" s="279" t="e">
        <f t="shared" ref="W17:W26" ca="1" si="1">+IF(AH17=0,"",AH17)</f>
        <v>#N/A</v>
      </c>
      <c r="X17" s="279" t="str">
        <f>+C17</f>
        <v>1st</v>
      </c>
      <c r="Y17" s="4"/>
      <c r="Z17" s="4"/>
      <c r="AB17" s="109" t="e">
        <f ca="1">IF(T17="m",1,0)</f>
        <v>#N/A</v>
      </c>
      <c r="AC17" s="109" t="e">
        <f ca="1">+AB17</f>
        <v>#N/A</v>
      </c>
      <c r="AD17" s="109" t="e">
        <f ca="1">+AC17</f>
        <v>#N/A</v>
      </c>
      <c r="AF17" s="109" t="e">
        <f t="shared" ref="AF17:AF26" ca="1" si="2">+IF(T17="f",1,0)</f>
        <v>#N/A</v>
      </c>
      <c r="AG17" s="109" t="e">
        <f ca="1">+AF17</f>
        <v>#N/A</v>
      </c>
      <c r="AH17" s="109" t="e">
        <f ca="1">+AG17</f>
        <v>#N/A</v>
      </c>
    </row>
    <row r="18" spans="2:34" ht="15">
      <c r="C18" s="55" t="s">
        <v>88</v>
      </c>
      <c r="D18" s="214" t="e">
        <f ca="1">+INDEX(Summary!C$9:C$97,MATCH(VALUE(LEFT($C18,LEN($C18)-2)),Summary!$AF$9:$AF$97,0))</f>
        <v>#N/A</v>
      </c>
      <c r="E18" s="176" t="e">
        <f ca="1">+VLOOKUP($D18,Summary!$C$9:$AB$97,24,FALSE)</f>
        <v>#N/A</v>
      </c>
      <c r="F18" s="263" t="e">
        <f ca="1">+VLOOKUP($D18,Summary!$AS$11:$AV$97,2,FALSE)</f>
        <v>#N/A</v>
      </c>
      <c r="G18" s="153"/>
      <c r="I18" s="1"/>
      <c r="K18" s="262" t="e">
        <f ca="1">+VLOOKUP($D18,Summary!$C$9:$AB$97,25,FALSE)</f>
        <v>#N/A</v>
      </c>
      <c r="L18" s="175" t="e">
        <f ca="1">+VLOOKUP($D18,Summary!$AS$11:$AV$97,3,FALSE)</f>
        <v>#N/A</v>
      </c>
      <c r="O18" s="1"/>
      <c r="Q18" s="262" t="e">
        <f ca="1">+VLOOKUP($D18,Summary!$C$9:$AB$97,26,FALSE)</f>
        <v>#N/A</v>
      </c>
      <c r="R18" s="175" t="e">
        <f ca="1">+VLOOKUP($D18,Summary!$AS$11:$AV$97,4,FALSE)</f>
        <v>#N/A</v>
      </c>
      <c r="T18" s="266" t="e">
        <f ca="1">+INDEX(Summary!A$9:A$97,MATCH(VALUE(LEFT($C18,LEN($C18)-2)),Summary!$AF$9:$AF$97,0))</f>
        <v>#N/A</v>
      </c>
      <c r="U18" s="285" t="e">
        <f ca="1">+VLOOKUP($D18,Summary!$C$9:$AD$97,28,FALSE)</f>
        <v>#N/A</v>
      </c>
      <c r="V18" s="211" t="e">
        <f t="shared" ca="1" si="0"/>
        <v>#N/A</v>
      </c>
      <c r="W18" s="156" t="e">
        <f t="shared" ca="1" si="1"/>
        <v>#N/A</v>
      </c>
      <c r="X18" s="156" t="str">
        <f t="shared" ref="X18:X26" si="3">+C18</f>
        <v>2nd</v>
      </c>
      <c r="Y18" s="4"/>
      <c r="Z18" s="4"/>
      <c r="AB18" s="109" t="e">
        <f t="shared" ref="AB18:AB26" ca="1" si="4">IF(T18="m",1,0)</f>
        <v>#N/A</v>
      </c>
      <c r="AC18" s="109" t="e">
        <f t="shared" ref="AC18:AC26" ca="1" si="5">+AC17+AB18</f>
        <v>#N/A</v>
      </c>
      <c r="AD18" s="109" t="e">
        <f ca="1">+IF(AC18=AC17,0,AC18)</f>
        <v>#N/A</v>
      </c>
      <c r="AF18" s="109" t="e">
        <f t="shared" ca="1" si="2"/>
        <v>#N/A</v>
      </c>
      <c r="AG18" s="109" t="e">
        <f t="shared" ref="AG18:AG26" ca="1" si="6">+AG17+AF18</f>
        <v>#N/A</v>
      </c>
      <c r="AH18" s="109" t="e">
        <f ca="1">+IF(AG18=AG17,0,AG18)</f>
        <v>#N/A</v>
      </c>
    </row>
    <row r="19" spans="2:34" ht="15">
      <c r="C19" s="268" t="s">
        <v>89</v>
      </c>
      <c r="D19" s="215" t="e">
        <f ca="1">+INDEX(Summary!C$9:C$97,MATCH(VALUE(LEFT($C19,LEN($C19)-2)),Summary!$AF$9:$AF$97,0))</f>
        <v>#N/A</v>
      </c>
      <c r="E19" s="177" t="e">
        <f ca="1">+VLOOKUP($D19,Summary!$C$9:$AB$97,24,FALSE)</f>
        <v>#N/A</v>
      </c>
      <c r="F19" s="271" t="e">
        <f ca="1">+VLOOKUP($D19,Summary!$AS$11:$AV$97,2,FALSE)</f>
        <v>#N/A</v>
      </c>
      <c r="G19" s="153"/>
      <c r="H19" s="18"/>
      <c r="I19" s="252"/>
      <c r="J19" s="18"/>
      <c r="K19" s="274" t="e">
        <f ca="1">+VLOOKUP($D19,Summary!$C$9:$AB$97,25,FALSE)</f>
        <v>#N/A</v>
      </c>
      <c r="L19" s="204" t="e">
        <f ca="1">+VLOOKUP($D19,Summary!$AS$11:$AV$97,3,FALSE)</f>
        <v>#N/A</v>
      </c>
      <c r="M19" s="18"/>
      <c r="N19" s="18"/>
      <c r="O19" s="252"/>
      <c r="P19" s="18"/>
      <c r="Q19" s="274" t="e">
        <f ca="1">+VLOOKUP($D19,Summary!$C$9:$AB$97,26,FALSE)</f>
        <v>#N/A</v>
      </c>
      <c r="R19" s="204" t="e">
        <f ca="1">+VLOOKUP($D19,Summary!$AS$11:$AV$97,4,FALSE)</f>
        <v>#N/A</v>
      </c>
      <c r="S19" s="18"/>
      <c r="T19" s="277" t="e">
        <f ca="1">+INDEX(Summary!A$9:A$97,MATCH(VALUE(LEFT($C19,LEN($C19)-2)),Summary!$AF$9:$AF$97,0))</f>
        <v>#N/A</v>
      </c>
      <c r="U19" s="286" t="e">
        <f ca="1">+VLOOKUP($D19,Summary!$C$9:$AD$97,28,FALSE)</f>
        <v>#N/A</v>
      </c>
      <c r="V19" s="212" t="e">
        <f t="shared" ca="1" si="0"/>
        <v>#N/A</v>
      </c>
      <c r="W19" s="280" t="e">
        <f t="shared" ca="1" si="1"/>
        <v>#N/A</v>
      </c>
      <c r="X19" s="280" t="str">
        <f t="shared" si="3"/>
        <v>3rd</v>
      </c>
      <c r="Y19" s="69"/>
      <c r="Z19" s="69"/>
      <c r="AB19" s="109" t="e">
        <f t="shared" ca="1" si="4"/>
        <v>#N/A</v>
      </c>
      <c r="AC19" s="109" t="e">
        <f t="shared" ca="1" si="5"/>
        <v>#N/A</v>
      </c>
      <c r="AD19" s="109" t="e">
        <f t="shared" ref="AD19:AD26" ca="1" si="7">+IF(AC19=AC18,0,AC19)</f>
        <v>#N/A</v>
      </c>
      <c r="AF19" s="109" t="e">
        <f t="shared" ca="1" si="2"/>
        <v>#N/A</v>
      </c>
      <c r="AG19" s="109" t="e">
        <f t="shared" ca="1" si="6"/>
        <v>#N/A</v>
      </c>
      <c r="AH19" s="109" t="e">
        <f t="shared" ref="AH19:AH26" ca="1" si="8">+IF(AG19=AG18,0,AG19)</f>
        <v>#N/A</v>
      </c>
    </row>
    <row r="20" spans="2:34" ht="15">
      <c r="C20" s="269" t="s">
        <v>119</v>
      </c>
      <c r="D20" s="259" t="e">
        <f ca="1">+INDEX(Summary!C$9:C$97,MATCH(VALUE(LEFT($C20,LEN($C20)-2)),Summary!$AF$9:$AF$97,0))</f>
        <v>#N/A</v>
      </c>
      <c r="E20" s="260" t="e">
        <f ca="1">+VLOOKUP($D20,Summary!$C$9:$AB$97,24,FALSE)</f>
        <v>#N/A</v>
      </c>
      <c r="F20" s="272" t="e">
        <f ca="1">+VLOOKUP($D20,Summary!$AS$11:$AV$97,2,FALSE)</f>
        <v>#N/A</v>
      </c>
      <c r="G20" s="153"/>
      <c r="H20" s="18"/>
      <c r="I20" s="252"/>
      <c r="J20" s="18"/>
      <c r="K20" s="275" t="e">
        <f ca="1">+VLOOKUP($D20,Summary!$C$9:$AB$97,25,FALSE)</f>
        <v>#N/A</v>
      </c>
      <c r="L20" s="261" t="e">
        <f ca="1">+VLOOKUP($D20,Summary!$AS$11:$AV$97,3,FALSE)</f>
        <v>#N/A</v>
      </c>
      <c r="M20" s="18"/>
      <c r="N20" s="18"/>
      <c r="O20" s="252"/>
      <c r="P20" s="18"/>
      <c r="Q20" s="275" t="e">
        <f ca="1">+VLOOKUP($D20,Summary!$C$9:$AB$97,26,FALSE)</f>
        <v>#N/A</v>
      </c>
      <c r="R20" s="261" t="e">
        <f ca="1">+VLOOKUP($D20,Summary!$AS$11:$AV$97,4,FALSE)</f>
        <v>#N/A</v>
      </c>
      <c r="S20" s="18"/>
      <c r="T20" s="278" t="e">
        <f ca="1">+INDEX(Summary!A$9:A$97,MATCH(VALUE(LEFT($C20,LEN($C20)-2)),Summary!$AF$9:$AF$97,0))</f>
        <v>#N/A</v>
      </c>
      <c r="U20" s="287" t="e">
        <f ca="1">+VLOOKUP($D20,Summary!$C$9:$AD$97,28,FALSE)</f>
        <v>#N/A</v>
      </c>
      <c r="V20" s="281" t="e">
        <f t="shared" ca="1" si="0"/>
        <v>#N/A</v>
      </c>
      <c r="W20" s="282" t="e">
        <f t="shared" ca="1" si="1"/>
        <v>#N/A</v>
      </c>
      <c r="X20" s="282" t="str">
        <f t="shared" si="3"/>
        <v>4th</v>
      </c>
      <c r="Y20" s="4"/>
      <c r="Z20" s="4"/>
      <c r="AB20" s="109" t="e">
        <f t="shared" ca="1" si="4"/>
        <v>#N/A</v>
      </c>
      <c r="AC20" s="109" t="e">
        <f t="shared" ca="1" si="5"/>
        <v>#N/A</v>
      </c>
      <c r="AD20" s="109" t="e">
        <f t="shared" ca="1" si="7"/>
        <v>#N/A</v>
      </c>
      <c r="AF20" s="109" t="e">
        <f t="shared" ca="1" si="2"/>
        <v>#N/A</v>
      </c>
      <c r="AG20" s="109" t="e">
        <f t="shared" ca="1" si="6"/>
        <v>#N/A</v>
      </c>
      <c r="AH20" s="109" t="e">
        <f t="shared" ca="1" si="8"/>
        <v>#N/A</v>
      </c>
    </row>
    <row r="21" spans="2:34" ht="15">
      <c r="C21" s="55" t="s">
        <v>120</v>
      </c>
      <c r="D21" s="214" t="e">
        <f ca="1">+INDEX(Summary!C$9:C$97,MATCH(VALUE(LEFT($C21,LEN($C21)-2)),Summary!$AF$9:$AF$97,0))</f>
        <v>#N/A</v>
      </c>
      <c r="E21" s="176" t="e">
        <f ca="1">+VLOOKUP($D21,Summary!$C$9:$AB$97,24,FALSE)</f>
        <v>#N/A</v>
      </c>
      <c r="F21" s="263" t="e">
        <f ca="1">+VLOOKUP($D21,Summary!$AS$11:$AV$97,2,FALSE)</f>
        <v>#N/A</v>
      </c>
      <c r="G21" s="153"/>
      <c r="I21" s="1"/>
      <c r="K21" s="262" t="e">
        <f ca="1">+VLOOKUP($D21,Summary!$C$9:$AB$97,25,FALSE)</f>
        <v>#N/A</v>
      </c>
      <c r="L21" s="175" t="e">
        <f ca="1">+VLOOKUP($D21,Summary!$AS$11:$AV$97,3,FALSE)</f>
        <v>#N/A</v>
      </c>
      <c r="O21" s="1"/>
      <c r="Q21" s="262" t="e">
        <f ca="1">+VLOOKUP($D21,Summary!$C$9:$AB$97,26,FALSE)</f>
        <v>#N/A</v>
      </c>
      <c r="R21" s="175" t="e">
        <f ca="1">+VLOOKUP($D21,Summary!$AS$11:$AV$97,4,FALSE)</f>
        <v>#N/A</v>
      </c>
      <c r="T21" s="266" t="e">
        <f ca="1">+INDEX(Summary!A$9:A$97,MATCH(VALUE(LEFT($C21,LEN($C21)-2)),Summary!$AF$9:$AF$97,0))</f>
        <v>#N/A</v>
      </c>
      <c r="U21" s="285" t="e">
        <f ca="1">+VLOOKUP($D21,Summary!$C$9:$AD$97,28,FALSE)</f>
        <v>#N/A</v>
      </c>
      <c r="V21" s="211" t="e">
        <f t="shared" ca="1" si="0"/>
        <v>#N/A</v>
      </c>
      <c r="W21" s="156" t="e">
        <f t="shared" ca="1" si="1"/>
        <v>#N/A</v>
      </c>
      <c r="X21" s="156" t="str">
        <f t="shared" si="3"/>
        <v>5th</v>
      </c>
      <c r="Y21" s="4"/>
      <c r="Z21" s="4"/>
      <c r="AB21" s="109" t="e">
        <f t="shared" ca="1" si="4"/>
        <v>#N/A</v>
      </c>
      <c r="AC21" s="109" t="e">
        <f t="shared" ca="1" si="5"/>
        <v>#N/A</v>
      </c>
      <c r="AD21" s="109" t="e">
        <f t="shared" ca="1" si="7"/>
        <v>#N/A</v>
      </c>
      <c r="AF21" s="109" t="e">
        <f t="shared" ca="1" si="2"/>
        <v>#N/A</v>
      </c>
      <c r="AG21" s="109" t="e">
        <f t="shared" ca="1" si="6"/>
        <v>#N/A</v>
      </c>
      <c r="AH21" s="109" t="e">
        <f t="shared" ca="1" si="8"/>
        <v>#N/A</v>
      </c>
    </row>
    <row r="22" spans="2:34" ht="15">
      <c r="C22" s="268" t="s">
        <v>121</v>
      </c>
      <c r="D22" s="215" t="e">
        <f ca="1">+INDEX(Summary!C$9:C$97,MATCH(VALUE(LEFT($C22,LEN($C22)-2)),Summary!$AF$9:$AF$97,0))</f>
        <v>#N/A</v>
      </c>
      <c r="E22" s="177" t="e">
        <f ca="1">+VLOOKUP($D22,Summary!$C$9:$AB$97,24,FALSE)</f>
        <v>#N/A</v>
      </c>
      <c r="F22" s="271" t="e">
        <f ca="1">+VLOOKUP($D22,Summary!$AS$11:$AV$97,2,FALSE)</f>
        <v>#N/A</v>
      </c>
      <c r="G22" s="153"/>
      <c r="H22" s="18"/>
      <c r="I22" s="252"/>
      <c r="J22" s="18"/>
      <c r="K22" s="274" t="e">
        <f ca="1">+VLOOKUP($D22,Summary!$C$9:$AB$97,25,FALSE)</f>
        <v>#N/A</v>
      </c>
      <c r="L22" s="204" t="e">
        <f ca="1">+VLOOKUP($D22,Summary!$AS$11:$AV$97,3,FALSE)</f>
        <v>#N/A</v>
      </c>
      <c r="M22" s="18"/>
      <c r="N22" s="18"/>
      <c r="O22" s="252"/>
      <c r="P22" s="18"/>
      <c r="Q22" s="274" t="e">
        <f ca="1">+VLOOKUP($D22,Summary!$C$9:$AB$97,26,FALSE)</f>
        <v>#N/A</v>
      </c>
      <c r="R22" s="204" t="e">
        <f ca="1">+VLOOKUP($D22,Summary!$AS$11:$AV$97,4,FALSE)</f>
        <v>#N/A</v>
      </c>
      <c r="S22" s="18"/>
      <c r="T22" s="277" t="e">
        <f ca="1">+INDEX(Summary!A$9:A$97,MATCH(VALUE(LEFT($C22,LEN($C22)-2)),Summary!$AF$9:$AF$97,0))</f>
        <v>#N/A</v>
      </c>
      <c r="U22" s="286" t="e">
        <f ca="1">+VLOOKUP($D22,Summary!$C$9:$AD$97,28,FALSE)</f>
        <v>#N/A</v>
      </c>
      <c r="V22" s="212" t="e">
        <f t="shared" ca="1" si="0"/>
        <v>#N/A</v>
      </c>
      <c r="W22" s="280" t="e">
        <f t="shared" ca="1" si="1"/>
        <v>#N/A</v>
      </c>
      <c r="X22" s="280" t="str">
        <f t="shared" si="3"/>
        <v>6th</v>
      </c>
      <c r="Y22" s="69"/>
      <c r="Z22" s="69"/>
      <c r="AB22" s="109" t="e">
        <f t="shared" ca="1" si="4"/>
        <v>#N/A</v>
      </c>
      <c r="AC22" s="109" t="e">
        <f t="shared" ca="1" si="5"/>
        <v>#N/A</v>
      </c>
      <c r="AD22" s="109" t="e">
        <f t="shared" ca="1" si="7"/>
        <v>#N/A</v>
      </c>
      <c r="AF22" s="109" t="e">
        <f t="shared" ca="1" si="2"/>
        <v>#N/A</v>
      </c>
      <c r="AG22" s="109" t="e">
        <f t="shared" ca="1" si="6"/>
        <v>#N/A</v>
      </c>
      <c r="AH22" s="109" t="e">
        <f t="shared" ca="1" si="8"/>
        <v>#N/A</v>
      </c>
    </row>
    <row r="23" spans="2:34" ht="15">
      <c r="C23" s="55" t="s">
        <v>122</v>
      </c>
      <c r="D23" s="214" t="e">
        <f ca="1">+INDEX(Summary!C$9:C$97,MATCH(VALUE(LEFT($C23,LEN($C23)-2)),Summary!$AF$9:$AF$97,0))</f>
        <v>#N/A</v>
      </c>
      <c r="E23" s="176" t="e">
        <f ca="1">+VLOOKUP($D23,Summary!$C$9:$AB$97,24,FALSE)</f>
        <v>#N/A</v>
      </c>
      <c r="F23" s="263" t="e">
        <f ca="1">+VLOOKUP($D23,Summary!$AS$11:$AV$97,2,FALSE)</f>
        <v>#N/A</v>
      </c>
      <c r="G23" s="153"/>
      <c r="I23" s="1"/>
      <c r="K23" s="262" t="e">
        <f ca="1">+VLOOKUP($D23,Summary!$C$9:$AB$97,25,FALSE)</f>
        <v>#N/A</v>
      </c>
      <c r="L23" s="175" t="e">
        <f ca="1">+VLOOKUP($D23,Summary!$AS$11:$AV$97,3,FALSE)</f>
        <v>#N/A</v>
      </c>
      <c r="O23" s="1"/>
      <c r="Q23" s="262" t="e">
        <f ca="1">+VLOOKUP($D23,Summary!$C$9:$AB$97,26,FALSE)</f>
        <v>#N/A</v>
      </c>
      <c r="R23" s="175" t="e">
        <f ca="1">+VLOOKUP($D23,Summary!$AS$11:$AV$97,4,FALSE)</f>
        <v>#N/A</v>
      </c>
      <c r="T23" s="266" t="e">
        <f ca="1">+INDEX(Summary!A$9:A$97,MATCH(VALUE(LEFT($C23,LEN($C23)-2)),Summary!$AF$9:$AF$97,0))</f>
        <v>#N/A</v>
      </c>
      <c r="U23" s="285" t="e">
        <f ca="1">+VLOOKUP($D23,Summary!$C$9:$AD$97,28,FALSE)</f>
        <v>#N/A</v>
      </c>
      <c r="V23" s="211" t="e">
        <f t="shared" ca="1" si="0"/>
        <v>#N/A</v>
      </c>
      <c r="W23" s="156" t="e">
        <f t="shared" ca="1" si="1"/>
        <v>#N/A</v>
      </c>
      <c r="X23" s="156" t="str">
        <f t="shared" si="3"/>
        <v>7th</v>
      </c>
      <c r="Y23" s="4"/>
      <c r="Z23" s="4"/>
      <c r="AB23" s="109" t="e">
        <f t="shared" ca="1" si="4"/>
        <v>#N/A</v>
      </c>
      <c r="AC23" s="109" t="e">
        <f t="shared" ca="1" si="5"/>
        <v>#N/A</v>
      </c>
      <c r="AD23" s="109" t="e">
        <f t="shared" ca="1" si="7"/>
        <v>#N/A</v>
      </c>
      <c r="AF23" s="109" t="e">
        <f t="shared" ca="1" si="2"/>
        <v>#N/A</v>
      </c>
      <c r="AG23" s="109" t="e">
        <f t="shared" ca="1" si="6"/>
        <v>#N/A</v>
      </c>
      <c r="AH23" s="109" t="e">
        <f t="shared" ca="1" si="8"/>
        <v>#N/A</v>
      </c>
    </row>
    <row r="24" spans="2:34" ht="15">
      <c r="C24" s="55" t="s">
        <v>123</v>
      </c>
      <c r="D24" s="214" t="e">
        <f ca="1">+INDEX(Summary!C$9:C$97,MATCH(VALUE(LEFT($C24,LEN($C24)-2)),Summary!$AF$9:$AF$97,0))</f>
        <v>#N/A</v>
      </c>
      <c r="E24" s="176" t="e">
        <f ca="1">+VLOOKUP($D24,Summary!$C$9:$AB$97,24,FALSE)</f>
        <v>#N/A</v>
      </c>
      <c r="F24" s="263" t="e">
        <f ca="1">+VLOOKUP($D24,Summary!$AS$11:$AV$97,2,FALSE)</f>
        <v>#N/A</v>
      </c>
      <c r="G24" s="153"/>
      <c r="I24" s="1"/>
      <c r="K24" s="262" t="e">
        <f ca="1">+VLOOKUP($D24,Summary!$C$9:$AB$97,25,FALSE)</f>
        <v>#N/A</v>
      </c>
      <c r="L24" s="175" t="e">
        <f ca="1">+VLOOKUP($D24,Summary!$AS$11:$AV$97,3,FALSE)</f>
        <v>#N/A</v>
      </c>
      <c r="O24" s="1"/>
      <c r="Q24" s="262" t="e">
        <f ca="1">+VLOOKUP($D24,Summary!$C$9:$AB$97,26,FALSE)</f>
        <v>#N/A</v>
      </c>
      <c r="R24" s="175" t="e">
        <f ca="1">+VLOOKUP($D24,Summary!$AS$11:$AV$97,4,FALSE)</f>
        <v>#N/A</v>
      </c>
      <c r="T24" s="266" t="e">
        <f ca="1">+INDEX(Summary!A$9:A$97,MATCH(VALUE(LEFT($C24,LEN($C24)-2)),Summary!$AF$9:$AF$97,0))</f>
        <v>#N/A</v>
      </c>
      <c r="U24" s="285" t="e">
        <f ca="1">+VLOOKUP($D24,Summary!$C$9:$AD$97,28,FALSE)</f>
        <v>#N/A</v>
      </c>
      <c r="V24" s="211" t="e">
        <f t="shared" ca="1" si="0"/>
        <v>#N/A</v>
      </c>
      <c r="W24" s="156" t="e">
        <f t="shared" ca="1" si="1"/>
        <v>#N/A</v>
      </c>
      <c r="X24" s="156" t="str">
        <f t="shared" si="3"/>
        <v>8th</v>
      </c>
      <c r="Y24" s="4"/>
      <c r="Z24" s="4"/>
      <c r="AB24" s="109" t="e">
        <f t="shared" ca="1" si="4"/>
        <v>#N/A</v>
      </c>
      <c r="AC24" s="109" t="e">
        <f t="shared" ca="1" si="5"/>
        <v>#N/A</v>
      </c>
      <c r="AD24" s="109" t="e">
        <f t="shared" ca="1" si="7"/>
        <v>#N/A</v>
      </c>
      <c r="AF24" s="109" t="e">
        <f t="shared" ca="1" si="2"/>
        <v>#N/A</v>
      </c>
      <c r="AG24" s="109" t="e">
        <f t="shared" ca="1" si="6"/>
        <v>#N/A</v>
      </c>
      <c r="AH24" s="109" t="e">
        <f t="shared" ca="1" si="8"/>
        <v>#N/A</v>
      </c>
    </row>
    <row r="25" spans="2:34" ht="15">
      <c r="C25" s="268" t="s">
        <v>124</v>
      </c>
      <c r="D25" s="215" t="e">
        <f ca="1">+INDEX(Summary!C$9:C$97,MATCH(VALUE(LEFT($C25,LEN($C25)-2)),Summary!$AF$9:$AF$97,0))</f>
        <v>#N/A</v>
      </c>
      <c r="E25" s="177" t="e">
        <f ca="1">+VLOOKUP($D25,Summary!$C$9:$AB$97,24,FALSE)</f>
        <v>#N/A</v>
      </c>
      <c r="F25" s="271" t="e">
        <f ca="1">+VLOOKUP($D25,Summary!$AS$11:$AV$97,2,FALSE)</f>
        <v>#N/A</v>
      </c>
      <c r="G25" s="153"/>
      <c r="H25" s="18"/>
      <c r="I25" s="252"/>
      <c r="J25" s="18"/>
      <c r="K25" s="274" t="e">
        <f ca="1">+VLOOKUP($D25,Summary!$C$9:$AB$97,25,FALSE)</f>
        <v>#N/A</v>
      </c>
      <c r="L25" s="204" t="e">
        <f ca="1">+VLOOKUP($D25,Summary!$AS$11:$AV$97,3,FALSE)</f>
        <v>#N/A</v>
      </c>
      <c r="M25" s="18"/>
      <c r="N25" s="18"/>
      <c r="O25" s="252"/>
      <c r="P25" s="18"/>
      <c r="Q25" s="274" t="e">
        <f ca="1">+VLOOKUP($D25,Summary!$C$9:$AB$97,26,FALSE)</f>
        <v>#N/A</v>
      </c>
      <c r="R25" s="204" t="e">
        <f ca="1">+VLOOKUP($D25,Summary!$AS$11:$AV$97,4,FALSE)</f>
        <v>#N/A</v>
      </c>
      <c r="S25" s="18"/>
      <c r="T25" s="266" t="e">
        <f ca="1">+INDEX(Summary!A$9:A$97,MATCH(VALUE(LEFT($C25,LEN($C25)-2)),Summary!$AF$9:$AF$97,0))</f>
        <v>#N/A</v>
      </c>
      <c r="U25" s="286" t="e">
        <f ca="1">+VLOOKUP($D25,Summary!$C$9:$AD$97,28,FALSE)</f>
        <v>#N/A</v>
      </c>
      <c r="V25" s="212" t="e">
        <f t="shared" ca="1" si="0"/>
        <v>#N/A</v>
      </c>
      <c r="W25" s="280" t="e">
        <f t="shared" ca="1" si="1"/>
        <v>#N/A</v>
      </c>
      <c r="X25" s="280" t="str">
        <f t="shared" si="3"/>
        <v>9th</v>
      </c>
      <c r="Y25" s="69"/>
      <c r="Z25" s="69"/>
      <c r="AB25" s="109" t="e">
        <f t="shared" ca="1" si="4"/>
        <v>#N/A</v>
      </c>
      <c r="AC25" s="109" t="e">
        <f t="shared" ca="1" si="5"/>
        <v>#N/A</v>
      </c>
      <c r="AD25" s="109" t="e">
        <f t="shared" ca="1" si="7"/>
        <v>#N/A</v>
      </c>
      <c r="AF25" s="109" t="e">
        <f t="shared" ca="1" si="2"/>
        <v>#N/A</v>
      </c>
      <c r="AG25" s="109" t="e">
        <f t="shared" ca="1" si="6"/>
        <v>#N/A</v>
      </c>
      <c r="AH25" s="109" t="e">
        <f t="shared" ca="1" si="8"/>
        <v>#N/A</v>
      </c>
    </row>
    <row r="26" spans="2:34" ht="15">
      <c r="C26" s="269" t="s">
        <v>125</v>
      </c>
      <c r="D26" s="259" t="e">
        <f ca="1">+INDEX(Summary!C$9:C$97,MATCH(VALUE(LEFT($C26,LEN($C26)-2)),Summary!$AF$9:$AF$97,0))</f>
        <v>#N/A</v>
      </c>
      <c r="E26" s="260" t="e">
        <f ca="1">+VLOOKUP($D26,Summary!$C$9:$AB$97,24,FALSE)</f>
        <v>#N/A</v>
      </c>
      <c r="F26" s="272" t="e">
        <f ca="1">+VLOOKUP($D26,Summary!$AS$11:$AV$97,2,FALSE)</f>
        <v>#N/A</v>
      </c>
      <c r="G26" s="153"/>
      <c r="I26" s="1"/>
      <c r="K26" s="275" t="e">
        <f ca="1">+VLOOKUP($D26,Summary!$C$9:$AB$97,25,FALSE)</f>
        <v>#N/A</v>
      </c>
      <c r="L26" s="261" t="e">
        <f ca="1">+VLOOKUP($D26,Summary!$AS$11:$AV$97,3,FALSE)</f>
        <v>#N/A</v>
      </c>
      <c r="O26" s="1"/>
      <c r="Q26" s="275" t="e">
        <f ca="1">+VLOOKUP($D26,Summary!$C$9:$AB$97,26,FALSE)</f>
        <v>#N/A</v>
      </c>
      <c r="R26" s="261" t="e">
        <f ca="1">+VLOOKUP($D26,Summary!$AS$11:$AV$97,4,FALSE)</f>
        <v>#N/A</v>
      </c>
      <c r="T26" s="278" t="e">
        <f ca="1">+INDEX(Summary!A$9:A$97,MATCH(VALUE(LEFT($C26,LEN($C26)-2)),Summary!$AF$9:$AF$97,0))</f>
        <v>#N/A</v>
      </c>
      <c r="U26" s="287" t="e">
        <f ca="1">+VLOOKUP($D26,Summary!$C$9:$AD$97,28,FALSE)</f>
        <v>#N/A</v>
      </c>
      <c r="V26" s="281" t="e">
        <f t="shared" ca="1" si="0"/>
        <v>#N/A</v>
      </c>
      <c r="W26" s="282" t="e">
        <f t="shared" ca="1" si="1"/>
        <v>#N/A</v>
      </c>
      <c r="X26" s="282" t="str">
        <f t="shared" si="3"/>
        <v>10th</v>
      </c>
      <c r="Y26" s="4"/>
      <c r="Z26" s="4"/>
      <c r="AB26" s="109" t="e">
        <f t="shared" ca="1" si="4"/>
        <v>#N/A</v>
      </c>
      <c r="AC26" s="109" t="e">
        <f t="shared" ca="1" si="5"/>
        <v>#N/A</v>
      </c>
      <c r="AD26" s="109" t="e">
        <f t="shared" ca="1" si="7"/>
        <v>#N/A</v>
      </c>
      <c r="AF26" s="109" t="e">
        <f t="shared" ca="1" si="2"/>
        <v>#N/A</v>
      </c>
      <c r="AG26" s="109" t="e">
        <f t="shared" ca="1" si="6"/>
        <v>#N/A</v>
      </c>
      <c r="AH26" s="109" t="e">
        <f t="shared" ca="1" si="8"/>
        <v>#N/A</v>
      </c>
    </row>
    <row r="27" spans="2:34" ht="15">
      <c r="C27" s="55" t="s">
        <v>158</v>
      </c>
      <c r="D27" s="214" t="e">
        <f ca="1">+INDEX(Summary!C$9:C$97,MATCH(VALUE(LEFT($C27,LEN($C27)-2)),Summary!$AF$9:$AF$97,0))</f>
        <v>#N/A</v>
      </c>
      <c r="E27" s="176" t="e">
        <f ca="1">+VLOOKUP($D27,Summary!$C$9:$AB$97,24,FALSE)</f>
        <v>#N/A</v>
      </c>
      <c r="F27" s="263" t="e">
        <f ca="1">+VLOOKUP($D27,Summary!$AS$11:$AV$97,2,FALSE)</f>
        <v>#N/A</v>
      </c>
      <c r="G27" s="153"/>
      <c r="I27" s="1"/>
      <c r="K27" s="262" t="e">
        <f ca="1">+VLOOKUP($D27,Summary!$C$9:$AB$97,25,FALSE)</f>
        <v>#N/A</v>
      </c>
      <c r="L27" s="175" t="e">
        <f ca="1">+VLOOKUP($D27,Summary!$AS$11:$AV$97,3,FALSE)</f>
        <v>#N/A</v>
      </c>
      <c r="O27" s="1"/>
      <c r="Q27" s="176" t="e">
        <f ca="1">+VLOOKUP($D27,Summary!$C$9:$AB$97,26,FALSE)</f>
        <v>#N/A</v>
      </c>
      <c r="R27" s="263" t="e">
        <f ca="1">+VLOOKUP($D27,Summary!$AS$11:$AV$97,4,FALSE)</f>
        <v>#N/A</v>
      </c>
      <c r="T27" s="266" t="e">
        <f ca="1">+INDEX(Summary!A$9:A$97,MATCH(VALUE(LEFT($C27,LEN($C27)-2)),Summary!$AF$9:$AF$97,0))</f>
        <v>#N/A</v>
      </c>
      <c r="U27" s="285" t="e">
        <f ca="1">+VLOOKUP($D27,Summary!$C$9:$AD$97,28,FALSE)</f>
        <v>#N/A</v>
      </c>
      <c r="V27" s="211" t="e">
        <f t="shared" ref="V27:V34" ca="1" si="9">+IF(AD27=0,"",AD27)</f>
        <v>#N/A</v>
      </c>
      <c r="W27" s="156" t="e">
        <f t="shared" ref="W27:W34" ca="1" si="10">+IF(AH27=0,"",AH27)</f>
        <v>#N/A</v>
      </c>
      <c r="X27" s="156" t="str">
        <f t="shared" ref="X27:X34" si="11">+C27</f>
        <v>11th</v>
      </c>
      <c r="Y27" s="4"/>
      <c r="Z27" s="4"/>
      <c r="AB27" s="109" t="e">
        <f t="shared" ref="AB27:AB34" ca="1" si="12">IF(T27="m",1,0)</f>
        <v>#N/A</v>
      </c>
      <c r="AC27" s="109" t="e">
        <f t="shared" ref="AC27:AC34" ca="1" si="13">+AC26+AB27</f>
        <v>#N/A</v>
      </c>
      <c r="AD27" s="109" t="e">
        <f t="shared" ref="AD27:AD34" ca="1" si="14">+IF(AC27=AC26,0,AC27)</f>
        <v>#N/A</v>
      </c>
      <c r="AF27" s="109" t="e">
        <f t="shared" ref="AF27:AF34" ca="1" si="15">+IF(T27="f",1,0)</f>
        <v>#N/A</v>
      </c>
      <c r="AG27" s="109" t="e">
        <f t="shared" ref="AG27:AG34" ca="1" si="16">+AG26+AF27</f>
        <v>#N/A</v>
      </c>
      <c r="AH27" s="109" t="e">
        <f t="shared" ref="AH27:AH34" ca="1" si="17">+IF(AG27=AG26,0,AG27)</f>
        <v>#N/A</v>
      </c>
    </row>
    <row r="28" spans="2:34" ht="15">
      <c r="B28" s="163"/>
      <c r="C28" s="268" t="s">
        <v>159</v>
      </c>
      <c r="D28" s="215" t="e">
        <f ca="1">+INDEX(Summary!C$9:C$97,MATCH(VALUE(LEFT($C28,LEN($C28)-2)),Summary!$AF$9:$AF$97,0))</f>
        <v>#N/A</v>
      </c>
      <c r="E28" s="177" t="e">
        <f ca="1">+VLOOKUP($D28,Summary!$C$9:$AB$97,24,FALSE)</f>
        <v>#N/A</v>
      </c>
      <c r="F28" s="271" t="e">
        <f ca="1">+VLOOKUP($D28,Summary!$AS$11:$AV$97,2,FALSE)</f>
        <v>#N/A</v>
      </c>
      <c r="G28" s="153"/>
      <c r="H28" s="18"/>
      <c r="I28" s="252"/>
      <c r="J28" s="18"/>
      <c r="K28" s="274" t="e">
        <f ca="1">+VLOOKUP($D28,Summary!$C$9:$AB$97,25,FALSE)</f>
        <v>#N/A</v>
      </c>
      <c r="L28" s="204" t="e">
        <f ca="1">+VLOOKUP($D28,Summary!$AS$11:$AV$97,3,FALSE)</f>
        <v>#N/A</v>
      </c>
      <c r="M28" s="18"/>
      <c r="N28" s="18"/>
      <c r="O28" s="252"/>
      <c r="P28" s="18"/>
      <c r="Q28" s="177" t="e">
        <f ca="1">+VLOOKUP($D28,Summary!$C$9:$AB$97,26,FALSE)</f>
        <v>#N/A</v>
      </c>
      <c r="R28" s="271" t="e">
        <f ca="1">+VLOOKUP($D28,Summary!$AS$11:$AV$97,4,FALSE)</f>
        <v>#N/A</v>
      </c>
      <c r="S28" s="18"/>
      <c r="T28" s="277" t="e">
        <f ca="1">+INDEX(Summary!A$9:A$97,MATCH(VALUE(LEFT($C28,LEN($C28)-2)),Summary!$AF$9:$AF$97,0))</f>
        <v>#N/A</v>
      </c>
      <c r="U28" s="286" t="e">
        <f ca="1">+VLOOKUP($D28,Summary!$C$9:$AD$97,28,FALSE)</f>
        <v>#N/A</v>
      </c>
      <c r="V28" s="212" t="e">
        <f t="shared" ca="1" si="9"/>
        <v>#N/A</v>
      </c>
      <c r="W28" s="280" t="e">
        <f t="shared" ca="1" si="10"/>
        <v>#N/A</v>
      </c>
      <c r="X28" s="280" t="str">
        <f t="shared" si="11"/>
        <v>12th</v>
      </c>
      <c r="Y28" s="4"/>
      <c r="Z28" s="4"/>
      <c r="AB28" s="109" t="e">
        <f t="shared" ca="1" si="12"/>
        <v>#N/A</v>
      </c>
      <c r="AC28" s="109" t="e">
        <f t="shared" ca="1" si="13"/>
        <v>#N/A</v>
      </c>
      <c r="AD28" s="109" t="e">
        <f t="shared" ca="1" si="14"/>
        <v>#N/A</v>
      </c>
      <c r="AF28" s="109" t="e">
        <f t="shared" ca="1" si="15"/>
        <v>#N/A</v>
      </c>
      <c r="AG28" s="109" t="e">
        <f t="shared" ca="1" si="16"/>
        <v>#N/A</v>
      </c>
      <c r="AH28" s="109" t="e">
        <f t="shared" ca="1" si="17"/>
        <v>#N/A</v>
      </c>
    </row>
    <row r="29" spans="2:34" ht="15">
      <c r="B29" s="163"/>
      <c r="C29" s="55" t="s">
        <v>160</v>
      </c>
      <c r="D29" s="214" t="e">
        <f ca="1">+INDEX(Summary!C$9:C$97,MATCH(VALUE(LEFT($C29,LEN($C29)-2)),Summary!$AF$9:$AF$97,0))</f>
        <v>#N/A</v>
      </c>
      <c r="E29" s="176" t="e">
        <f ca="1">+VLOOKUP($D29,Summary!$C$9:$AB$97,24,FALSE)</f>
        <v>#N/A</v>
      </c>
      <c r="F29" s="263" t="e">
        <f ca="1">+VLOOKUP($D29,Summary!$AS$11:$AV$97,2,FALSE)</f>
        <v>#N/A</v>
      </c>
      <c r="G29" s="153"/>
      <c r="I29" s="1"/>
      <c r="K29" s="262" t="e">
        <f ca="1">+VLOOKUP($D29,Summary!$C$9:$AB$97,25,FALSE)</f>
        <v>#N/A</v>
      </c>
      <c r="L29" s="175" t="e">
        <f ca="1">+VLOOKUP($D29,Summary!$AS$11:$AV$97,3,FALSE)</f>
        <v>#N/A</v>
      </c>
      <c r="O29" s="1"/>
      <c r="Q29" s="176" t="e">
        <f ca="1">+VLOOKUP($D29,Summary!$C$9:$AB$97,26,FALSE)</f>
        <v>#N/A</v>
      </c>
      <c r="R29" s="263" t="e">
        <f ca="1">+VLOOKUP($D29,Summary!$AS$11:$AV$97,4,FALSE)</f>
        <v>#N/A</v>
      </c>
      <c r="T29" s="266" t="e">
        <f ca="1">+INDEX(Summary!A$9:A$97,MATCH(VALUE(LEFT($C29,LEN($C29)-2)),Summary!$AF$9:$AF$97,0))</f>
        <v>#N/A</v>
      </c>
      <c r="U29" s="285" t="e">
        <f ca="1">+VLOOKUP($D29,Summary!$C$9:$AD$97,28,FALSE)</f>
        <v>#N/A</v>
      </c>
      <c r="V29" s="211" t="e">
        <f t="shared" ca="1" si="9"/>
        <v>#N/A</v>
      </c>
      <c r="W29" s="156" t="e">
        <f t="shared" ca="1" si="10"/>
        <v>#N/A</v>
      </c>
      <c r="X29" s="156" t="str">
        <f t="shared" si="11"/>
        <v>13th</v>
      </c>
      <c r="Y29" s="4"/>
      <c r="Z29" s="4"/>
      <c r="AB29" s="109" t="e">
        <f t="shared" ca="1" si="12"/>
        <v>#N/A</v>
      </c>
      <c r="AC29" s="109" t="e">
        <f t="shared" ca="1" si="13"/>
        <v>#N/A</v>
      </c>
      <c r="AD29" s="109" t="e">
        <f t="shared" ca="1" si="14"/>
        <v>#N/A</v>
      </c>
      <c r="AF29" s="109" t="e">
        <f t="shared" ca="1" si="15"/>
        <v>#N/A</v>
      </c>
      <c r="AG29" s="109" t="e">
        <f t="shared" ca="1" si="16"/>
        <v>#N/A</v>
      </c>
      <c r="AH29" s="109" t="e">
        <f t="shared" ca="1" si="17"/>
        <v>#N/A</v>
      </c>
    </row>
    <row r="30" spans="2:34" ht="15">
      <c r="B30" s="163"/>
      <c r="C30" s="55" t="s">
        <v>161</v>
      </c>
      <c r="D30" s="214" t="e">
        <f ca="1">+INDEX(Summary!C$9:C$97,MATCH(VALUE(LEFT($C30,LEN($C30)-2)),Summary!$AF$9:$AF$97,0))</f>
        <v>#N/A</v>
      </c>
      <c r="E30" s="176" t="e">
        <f ca="1">+VLOOKUP($D30,Summary!$C$9:$AB$97,24,FALSE)</f>
        <v>#N/A</v>
      </c>
      <c r="F30" s="263" t="e">
        <f ca="1">+VLOOKUP($D30,Summary!$AS$11:$AV$97,2,FALSE)</f>
        <v>#N/A</v>
      </c>
      <c r="G30" s="153"/>
      <c r="I30" s="1"/>
      <c r="K30" s="262" t="e">
        <f ca="1">+VLOOKUP($D30,Summary!$C$9:$AB$97,25,FALSE)</f>
        <v>#N/A</v>
      </c>
      <c r="L30" s="175" t="e">
        <f ca="1">+VLOOKUP($D30,Summary!$AS$11:$AV$97,3,FALSE)</f>
        <v>#N/A</v>
      </c>
      <c r="O30" s="1"/>
      <c r="Q30" s="176" t="e">
        <f ca="1">+VLOOKUP($D30,Summary!$C$9:$AB$97,26,FALSE)</f>
        <v>#N/A</v>
      </c>
      <c r="R30" s="263" t="e">
        <f ca="1">+VLOOKUP($D30,Summary!$AS$11:$AV$97,4,FALSE)</f>
        <v>#N/A</v>
      </c>
      <c r="T30" s="266" t="e">
        <f ca="1">+INDEX(Summary!A$9:A$97,MATCH(VALUE(LEFT($C30,LEN($C30)-2)),Summary!$AF$9:$AF$97,0))</f>
        <v>#N/A</v>
      </c>
      <c r="U30" s="285" t="e">
        <f ca="1">+VLOOKUP($D30,Summary!$C$9:$AD$97,28,FALSE)</f>
        <v>#N/A</v>
      </c>
      <c r="V30" s="211" t="e">
        <f t="shared" ca="1" si="9"/>
        <v>#N/A</v>
      </c>
      <c r="W30" s="156" t="e">
        <f t="shared" ca="1" si="10"/>
        <v>#N/A</v>
      </c>
      <c r="X30" s="156" t="str">
        <f t="shared" si="11"/>
        <v>14th</v>
      </c>
      <c r="Y30" s="4"/>
      <c r="Z30" s="4"/>
      <c r="AB30" s="109" t="e">
        <f t="shared" ca="1" si="12"/>
        <v>#N/A</v>
      </c>
      <c r="AC30" s="109" t="e">
        <f t="shared" ca="1" si="13"/>
        <v>#N/A</v>
      </c>
      <c r="AD30" s="109" t="e">
        <f t="shared" ca="1" si="14"/>
        <v>#N/A</v>
      </c>
      <c r="AF30" s="109" t="e">
        <f t="shared" ca="1" si="15"/>
        <v>#N/A</v>
      </c>
      <c r="AG30" s="109" t="e">
        <f t="shared" ca="1" si="16"/>
        <v>#N/A</v>
      </c>
      <c r="AH30" s="109" t="e">
        <f t="shared" ca="1" si="17"/>
        <v>#N/A</v>
      </c>
    </row>
    <row r="31" spans="2:34" ht="15" customHeight="1">
      <c r="B31" s="163"/>
      <c r="C31" s="268" t="s">
        <v>162</v>
      </c>
      <c r="D31" s="215" t="e">
        <f ca="1">+INDEX(Summary!C$9:C$97,MATCH(VALUE(LEFT($C31,LEN($C31)-2)),Summary!$AF$9:$AF$97,0))</f>
        <v>#N/A</v>
      </c>
      <c r="E31" s="177" t="e">
        <f ca="1">+VLOOKUP($D31,Summary!$C$9:$AB$97,24,FALSE)</f>
        <v>#N/A</v>
      </c>
      <c r="F31" s="271" t="e">
        <f ca="1">+VLOOKUP($D31,Summary!$AS$11:$AV$97,2,FALSE)</f>
        <v>#N/A</v>
      </c>
      <c r="G31" s="153"/>
      <c r="H31" s="18"/>
      <c r="I31" s="252"/>
      <c r="J31" s="18"/>
      <c r="K31" s="274" t="e">
        <f ca="1">+VLOOKUP($D31,Summary!$C$9:$AB$97,25,FALSE)</f>
        <v>#N/A</v>
      </c>
      <c r="L31" s="204" t="e">
        <f ca="1">+VLOOKUP($D31,Summary!$AS$11:$AV$97,3,FALSE)</f>
        <v>#N/A</v>
      </c>
      <c r="M31" s="18"/>
      <c r="N31" s="18"/>
      <c r="O31" s="252"/>
      <c r="P31" s="18"/>
      <c r="Q31" s="177" t="e">
        <f ca="1">+VLOOKUP($D31,Summary!$C$9:$AB$97,26,FALSE)</f>
        <v>#N/A</v>
      </c>
      <c r="R31" s="271" t="e">
        <f ca="1">+VLOOKUP($D31,Summary!$AS$11:$AV$97,4,FALSE)</f>
        <v>#N/A</v>
      </c>
      <c r="S31" s="18"/>
      <c r="T31" s="277" t="e">
        <f ca="1">+INDEX(Summary!A$9:A$97,MATCH(VALUE(LEFT($C31,LEN($C31)-2)),Summary!$AF$9:$AF$97,0))</f>
        <v>#N/A</v>
      </c>
      <c r="U31" s="286" t="e">
        <f ca="1">+VLOOKUP($D31,Summary!$C$9:$AD$97,28,FALSE)</f>
        <v>#N/A</v>
      </c>
      <c r="V31" s="212" t="e">
        <f t="shared" ca="1" si="9"/>
        <v>#N/A</v>
      </c>
      <c r="W31" s="280" t="e">
        <f t="shared" ca="1" si="10"/>
        <v>#N/A</v>
      </c>
      <c r="X31" s="280" t="str">
        <f t="shared" si="11"/>
        <v>15th</v>
      </c>
      <c r="Y31" s="4"/>
      <c r="Z31" s="4"/>
      <c r="AB31" s="109" t="e">
        <f t="shared" ca="1" si="12"/>
        <v>#N/A</v>
      </c>
      <c r="AC31" s="109" t="e">
        <f t="shared" ca="1" si="13"/>
        <v>#N/A</v>
      </c>
      <c r="AD31" s="109" t="e">
        <f t="shared" ca="1" si="14"/>
        <v>#N/A</v>
      </c>
      <c r="AF31" s="109" t="e">
        <f t="shared" ca="1" si="15"/>
        <v>#N/A</v>
      </c>
      <c r="AG31" s="109" t="e">
        <f t="shared" ca="1" si="16"/>
        <v>#N/A</v>
      </c>
      <c r="AH31" s="109" t="e">
        <f t="shared" ca="1" si="17"/>
        <v>#N/A</v>
      </c>
    </row>
    <row r="32" spans="2:34" ht="15" customHeight="1">
      <c r="B32" s="163"/>
      <c r="C32" s="55" t="s">
        <v>163</v>
      </c>
      <c r="D32" s="214" t="e">
        <f ca="1">+INDEX(Summary!C$9:C$97,MATCH(VALUE(LEFT($C32,LEN($C32)-2)),Summary!$AF$9:$AF$97,0))</f>
        <v>#N/A</v>
      </c>
      <c r="E32" s="176" t="e">
        <f ca="1">+VLOOKUP($D32,Summary!$C$9:$AB$97,24,FALSE)</f>
        <v>#N/A</v>
      </c>
      <c r="F32" s="263" t="e">
        <f ca="1">+VLOOKUP($D32,Summary!$AS$11:$AV$97,2,FALSE)</f>
        <v>#N/A</v>
      </c>
      <c r="G32" s="153"/>
      <c r="I32" s="1"/>
      <c r="K32" s="262" t="e">
        <f ca="1">+VLOOKUP($D32,Summary!$C$9:$AB$97,25,FALSE)</f>
        <v>#N/A</v>
      </c>
      <c r="L32" s="175" t="e">
        <f ca="1">+VLOOKUP($D32,Summary!$AS$11:$AV$97,3,FALSE)</f>
        <v>#N/A</v>
      </c>
      <c r="O32" s="1"/>
      <c r="Q32" s="176" t="e">
        <f ca="1">+VLOOKUP($D32,Summary!$C$9:$AB$97,26,FALSE)</f>
        <v>#N/A</v>
      </c>
      <c r="R32" s="263" t="e">
        <f ca="1">+VLOOKUP($D32,Summary!$AS$11:$AV$97,4,FALSE)</f>
        <v>#N/A</v>
      </c>
      <c r="T32" s="266" t="e">
        <f ca="1">+INDEX(Summary!A$9:A$97,MATCH(VALUE(LEFT($C32,LEN($C32)-2)),Summary!$AF$9:$AF$97,0))</f>
        <v>#N/A</v>
      </c>
      <c r="U32" s="285" t="e">
        <f ca="1">+VLOOKUP($D32,Summary!$C$9:$AD$97,28,FALSE)</f>
        <v>#N/A</v>
      </c>
      <c r="V32" s="211" t="e">
        <f t="shared" ca="1" si="9"/>
        <v>#N/A</v>
      </c>
      <c r="W32" s="156" t="e">
        <f t="shared" ca="1" si="10"/>
        <v>#N/A</v>
      </c>
      <c r="X32" s="156" t="str">
        <f t="shared" si="11"/>
        <v>16th</v>
      </c>
      <c r="Y32" s="4"/>
      <c r="Z32" s="4"/>
      <c r="AB32" s="109" t="e">
        <f t="shared" ca="1" si="12"/>
        <v>#N/A</v>
      </c>
      <c r="AC32" s="109" t="e">
        <f t="shared" ca="1" si="13"/>
        <v>#N/A</v>
      </c>
      <c r="AD32" s="109" t="e">
        <f t="shared" ca="1" si="14"/>
        <v>#N/A</v>
      </c>
      <c r="AF32" s="109" t="e">
        <f t="shared" ca="1" si="15"/>
        <v>#N/A</v>
      </c>
      <c r="AG32" s="109" t="e">
        <f t="shared" ca="1" si="16"/>
        <v>#N/A</v>
      </c>
      <c r="AH32" s="109" t="e">
        <f t="shared" ca="1" si="17"/>
        <v>#N/A</v>
      </c>
    </row>
    <row r="33" spans="2:34" ht="15" customHeight="1">
      <c r="B33" s="163"/>
      <c r="C33" s="55" t="s">
        <v>164</v>
      </c>
      <c r="D33" s="214" t="e">
        <f ca="1">+INDEX(Summary!C$9:C$97,MATCH(VALUE(LEFT($C33,LEN($C33)-2)),Summary!$AF$9:$AF$97,0))</f>
        <v>#N/A</v>
      </c>
      <c r="E33" s="176" t="e">
        <f ca="1">+VLOOKUP($D33,Summary!$C$9:$AB$97,24,FALSE)</f>
        <v>#N/A</v>
      </c>
      <c r="F33" s="263" t="e">
        <f ca="1">+VLOOKUP($D33,Summary!$AS$11:$AV$97,2,FALSE)</f>
        <v>#N/A</v>
      </c>
      <c r="G33" s="153"/>
      <c r="I33" s="1"/>
      <c r="K33" s="262" t="e">
        <f ca="1">+VLOOKUP($D33,Summary!$C$9:$AB$97,25,FALSE)</f>
        <v>#N/A</v>
      </c>
      <c r="L33" s="175" t="e">
        <f ca="1">+VLOOKUP($D33,Summary!$AS$11:$AV$97,3,FALSE)</f>
        <v>#N/A</v>
      </c>
      <c r="O33" s="1"/>
      <c r="Q33" s="176" t="e">
        <f ca="1">+VLOOKUP($D33,Summary!$C$9:$AB$97,26,FALSE)</f>
        <v>#N/A</v>
      </c>
      <c r="R33" s="263" t="e">
        <f ca="1">+VLOOKUP($D33,Summary!$AS$11:$AV$97,4,FALSE)</f>
        <v>#N/A</v>
      </c>
      <c r="T33" s="266" t="e">
        <f ca="1">+INDEX(Summary!A$9:A$97,MATCH(VALUE(LEFT($C33,LEN($C33)-2)),Summary!$AF$9:$AF$97,0))</f>
        <v>#N/A</v>
      </c>
      <c r="U33" s="285" t="e">
        <f ca="1">+VLOOKUP($D33,Summary!$C$9:$AD$97,28,FALSE)</f>
        <v>#N/A</v>
      </c>
      <c r="V33" s="211" t="e">
        <f t="shared" ca="1" si="9"/>
        <v>#N/A</v>
      </c>
      <c r="W33" s="156" t="e">
        <f t="shared" ca="1" si="10"/>
        <v>#N/A</v>
      </c>
      <c r="X33" s="156" t="str">
        <f t="shared" si="11"/>
        <v>17th</v>
      </c>
      <c r="Y33" s="4"/>
      <c r="Z33" s="4"/>
      <c r="AB33" s="109" t="e">
        <f t="shared" ca="1" si="12"/>
        <v>#N/A</v>
      </c>
      <c r="AC33" s="109" t="e">
        <f t="shared" ca="1" si="13"/>
        <v>#N/A</v>
      </c>
      <c r="AD33" s="109" t="e">
        <f t="shared" ca="1" si="14"/>
        <v>#N/A</v>
      </c>
      <c r="AF33" s="109" t="e">
        <f t="shared" ca="1" si="15"/>
        <v>#N/A</v>
      </c>
      <c r="AG33" s="109" t="e">
        <f t="shared" ca="1" si="16"/>
        <v>#N/A</v>
      </c>
      <c r="AH33" s="109" t="e">
        <f t="shared" ca="1" si="17"/>
        <v>#N/A</v>
      </c>
    </row>
    <row r="34" spans="2:34" ht="15" customHeight="1">
      <c r="B34" s="163"/>
      <c r="C34" s="268" t="s">
        <v>165</v>
      </c>
      <c r="D34" s="215" t="e">
        <f ca="1">+INDEX(Summary!C$9:C$97,MATCH(VALUE(LEFT($C34,LEN($C34)-2)),Summary!$AF$9:$AF$97,0))</f>
        <v>#N/A</v>
      </c>
      <c r="E34" s="177" t="e">
        <f ca="1">+VLOOKUP($D34,Summary!$C$9:$AB$97,24,FALSE)</f>
        <v>#N/A</v>
      </c>
      <c r="F34" s="271" t="e">
        <f ca="1">+VLOOKUP($D34,Summary!$AS$11:$AV$97,2,FALSE)</f>
        <v>#N/A</v>
      </c>
      <c r="G34" s="153"/>
      <c r="H34" s="18"/>
      <c r="I34" s="252"/>
      <c r="J34" s="18"/>
      <c r="K34" s="274" t="e">
        <f ca="1">+VLOOKUP($D34,Summary!$C$9:$AB$97,25,FALSE)</f>
        <v>#N/A</v>
      </c>
      <c r="L34" s="204" t="e">
        <f ca="1">+VLOOKUP($D34,Summary!$AS$11:$AV$97,3,FALSE)</f>
        <v>#N/A</v>
      </c>
      <c r="M34" s="18"/>
      <c r="N34" s="18"/>
      <c r="O34" s="252"/>
      <c r="P34" s="18"/>
      <c r="Q34" s="177" t="e">
        <f ca="1">+VLOOKUP($D34,Summary!$C$9:$AB$97,26,FALSE)</f>
        <v>#N/A</v>
      </c>
      <c r="R34" s="271" t="e">
        <f ca="1">+VLOOKUP($D34,Summary!$AS$11:$AV$97,4,FALSE)</f>
        <v>#N/A</v>
      </c>
      <c r="S34" s="18"/>
      <c r="T34" s="277" t="e">
        <f ca="1">+INDEX(Summary!A$9:A$97,MATCH(VALUE(LEFT($C34,LEN($C34)-2)),Summary!$AF$9:$AF$97,0))</f>
        <v>#N/A</v>
      </c>
      <c r="U34" s="286" t="e">
        <f ca="1">+VLOOKUP($D34,Summary!$C$9:$AD$97,28,FALSE)</f>
        <v>#N/A</v>
      </c>
      <c r="V34" s="212" t="e">
        <f t="shared" ca="1" si="9"/>
        <v>#N/A</v>
      </c>
      <c r="W34" s="280" t="e">
        <f t="shared" ca="1" si="10"/>
        <v>#N/A</v>
      </c>
      <c r="X34" s="280" t="str">
        <f t="shared" si="11"/>
        <v>18th</v>
      </c>
      <c r="Y34" s="4"/>
      <c r="Z34" s="4"/>
      <c r="AB34" s="109" t="e">
        <f t="shared" ca="1" si="12"/>
        <v>#N/A</v>
      </c>
      <c r="AC34" s="109" t="e">
        <f t="shared" ca="1" si="13"/>
        <v>#N/A</v>
      </c>
      <c r="AD34" s="109" t="e">
        <f t="shared" ca="1" si="14"/>
        <v>#N/A</v>
      </c>
      <c r="AF34" s="109" t="e">
        <f t="shared" ca="1" si="15"/>
        <v>#N/A</v>
      </c>
      <c r="AG34" s="109" t="e">
        <f t="shared" ca="1" si="16"/>
        <v>#N/A</v>
      </c>
      <c r="AH34" s="109" t="e">
        <f t="shared" ca="1" si="17"/>
        <v>#N/A</v>
      </c>
    </row>
    <row r="35" spans="2:34" ht="15" customHeight="1">
      <c r="B35" s="163"/>
      <c r="C35" s="55" t="s">
        <v>166</v>
      </c>
      <c r="D35" s="214" t="e">
        <f ca="1">+INDEX(Summary!C$9:C$97,MATCH(VALUE(LEFT($C35,LEN($C35)-2)),Summary!$AF$9:$AF$97,0))</f>
        <v>#N/A</v>
      </c>
      <c r="E35" s="176" t="e">
        <f ca="1">+VLOOKUP($D35,Summary!$C$9:$AB$97,24,FALSE)</f>
        <v>#N/A</v>
      </c>
      <c r="F35" s="263" t="e">
        <f ca="1">+VLOOKUP($D35,Summary!$AS$11:$AV$97,2,FALSE)</f>
        <v>#N/A</v>
      </c>
      <c r="G35" s="153"/>
      <c r="I35" s="1"/>
      <c r="K35" s="262" t="e">
        <f ca="1">+VLOOKUP($D35,Summary!$C$9:$AB$97,25,FALSE)</f>
        <v>#N/A</v>
      </c>
      <c r="L35" s="175" t="e">
        <f ca="1">+VLOOKUP($D35,Summary!$AS$11:$AV$97,3,FALSE)</f>
        <v>#N/A</v>
      </c>
      <c r="O35" s="1"/>
      <c r="Q35" s="176" t="e">
        <f ca="1">+VLOOKUP($D35,Summary!$C$9:$AB$97,26,FALSE)</f>
        <v>#N/A</v>
      </c>
      <c r="R35" s="263" t="e">
        <f ca="1">+VLOOKUP($D35,Summary!$AS$11:$AV$97,4,FALSE)</f>
        <v>#N/A</v>
      </c>
      <c r="T35" s="266" t="e">
        <f ca="1">+INDEX(Summary!A$9:A$97,MATCH(VALUE(LEFT($C35,LEN($C35)-2)),Summary!$AE$9:$AE$97,0))</f>
        <v>#N/A</v>
      </c>
      <c r="U35" s="285" t="e">
        <f ca="1">+VLOOKUP($D35,Summary!$C$9:$AD$97,28,FALSE)</f>
        <v>#N/A</v>
      </c>
      <c r="V35" s="211" t="e">
        <f t="shared" ref="V35:V43" ca="1" si="18">+IF(AD35=0,"",AD35)</f>
        <v>#N/A</v>
      </c>
      <c r="W35" s="156" t="e">
        <f t="shared" ref="W35:W43" ca="1" si="19">+IF(AH35=0,"",AH35)</f>
        <v>#N/A</v>
      </c>
      <c r="X35" s="156" t="str">
        <f t="shared" ref="X35:X43" si="20">+C35</f>
        <v>19th</v>
      </c>
      <c r="Y35" s="4"/>
      <c r="Z35" s="4"/>
      <c r="AB35" s="109" t="e">
        <f t="shared" ref="AB35:AB43" ca="1" si="21">IF(T35="m",1,0)</f>
        <v>#N/A</v>
      </c>
      <c r="AC35" s="109" t="e">
        <f t="shared" ref="AC35:AC43" ca="1" si="22">+AC34+AB35</f>
        <v>#N/A</v>
      </c>
      <c r="AD35" s="109" t="e">
        <f t="shared" ref="AD35:AD43" ca="1" si="23">+IF(AC35=AC34,0,AC35)</f>
        <v>#N/A</v>
      </c>
      <c r="AF35" s="109" t="e">
        <f t="shared" ref="AF35:AF43" ca="1" si="24">+IF(T35="f",1,0)</f>
        <v>#N/A</v>
      </c>
      <c r="AG35" s="109" t="e">
        <f t="shared" ref="AG35:AG43" ca="1" si="25">+AG34+AF35</f>
        <v>#N/A</v>
      </c>
      <c r="AH35" s="109" t="e">
        <f t="shared" ref="AH35:AH43" ca="1" si="26">+IF(AG35=AG34,0,AG35)</f>
        <v>#N/A</v>
      </c>
    </row>
    <row r="36" spans="2:34" ht="15" customHeight="1">
      <c r="B36" s="163"/>
      <c r="C36" s="55" t="s">
        <v>167</v>
      </c>
      <c r="D36" s="214" t="e">
        <f ca="1">+INDEX(Summary!C$9:C$97,MATCH(VALUE(LEFT($C36,LEN($C36)-2)),Summary!$AF$9:$AF$97,0))</f>
        <v>#N/A</v>
      </c>
      <c r="E36" s="176" t="e">
        <f ca="1">+VLOOKUP($D36,Summary!$C$9:$AB$97,24,FALSE)</f>
        <v>#N/A</v>
      </c>
      <c r="F36" s="263" t="e">
        <f ca="1">+VLOOKUP($D36,Summary!$AS$11:$AV$97,2,FALSE)</f>
        <v>#N/A</v>
      </c>
      <c r="G36" s="153"/>
      <c r="I36" s="1"/>
      <c r="K36" s="262" t="e">
        <f ca="1">+VLOOKUP($D36,Summary!$C$9:$AB$97,25,FALSE)</f>
        <v>#N/A</v>
      </c>
      <c r="L36" s="175" t="e">
        <f ca="1">+VLOOKUP($D36,Summary!$AS$11:$AV$97,3,FALSE)</f>
        <v>#N/A</v>
      </c>
      <c r="O36" s="1"/>
      <c r="Q36" s="176" t="e">
        <f ca="1">+VLOOKUP($D36,Summary!$C$9:$AB$97,26,FALSE)</f>
        <v>#N/A</v>
      </c>
      <c r="R36" s="263" t="e">
        <f ca="1">+VLOOKUP($D36,Summary!$AS$11:$AV$97,4,FALSE)</f>
        <v>#N/A</v>
      </c>
      <c r="T36" s="266" t="e">
        <f ca="1">+INDEX(Summary!A$9:A$97,MATCH(VALUE(LEFT($C36,LEN($C36)-2)),Summary!$AE$9:$AE$97,0))</f>
        <v>#N/A</v>
      </c>
      <c r="U36" s="285" t="e">
        <f ca="1">+VLOOKUP($D36,Summary!$C$9:$AD$97,28,FALSE)</f>
        <v>#N/A</v>
      </c>
      <c r="V36" s="211" t="e">
        <f t="shared" ca="1" si="18"/>
        <v>#N/A</v>
      </c>
      <c r="W36" s="156" t="e">
        <f t="shared" ca="1" si="19"/>
        <v>#N/A</v>
      </c>
      <c r="X36" s="156" t="str">
        <f t="shared" si="20"/>
        <v>20th</v>
      </c>
      <c r="Y36" s="4"/>
      <c r="Z36" s="4"/>
      <c r="AB36" s="109" t="e">
        <f t="shared" ca="1" si="21"/>
        <v>#N/A</v>
      </c>
      <c r="AC36" s="109" t="e">
        <f t="shared" ca="1" si="22"/>
        <v>#N/A</v>
      </c>
      <c r="AD36" s="109" t="e">
        <f t="shared" ca="1" si="23"/>
        <v>#N/A</v>
      </c>
      <c r="AF36" s="109" t="e">
        <f t="shared" ca="1" si="24"/>
        <v>#N/A</v>
      </c>
      <c r="AG36" s="109" t="e">
        <f t="shared" ca="1" si="25"/>
        <v>#N/A</v>
      </c>
      <c r="AH36" s="109" t="e">
        <f t="shared" ca="1" si="26"/>
        <v>#N/A</v>
      </c>
    </row>
    <row r="37" spans="2:34" ht="15" customHeight="1">
      <c r="B37" s="163"/>
      <c r="C37" s="55" t="s">
        <v>187</v>
      </c>
      <c r="D37" s="214" t="e">
        <f ca="1">+INDEX(Summary!C$9:C$97,MATCH(VALUE(LEFT($C37,LEN($C37)-2)),Summary!$AF$9:$AF$97,0))</f>
        <v>#N/A</v>
      </c>
      <c r="E37" s="176" t="e">
        <f ca="1">+VLOOKUP($D37,Summary!$C$9:$AB$97,24,FALSE)</f>
        <v>#N/A</v>
      </c>
      <c r="F37" s="263" t="e">
        <f ca="1">+VLOOKUP($D37,Summary!$AS$11:$AV$97,2,FALSE)</f>
        <v>#N/A</v>
      </c>
      <c r="G37" s="153"/>
      <c r="H37" s="18"/>
      <c r="I37" s="252"/>
      <c r="J37" s="18"/>
      <c r="K37" s="274" t="e">
        <f ca="1">+VLOOKUP($D37,Summary!$C$9:$AB$97,25,FALSE)</f>
        <v>#N/A</v>
      </c>
      <c r="L37" s="204" t="e">
        <f ca="1">+VLOOKUP($D37,Summary!$AS$11:$AV$97,3,FALSE)</f>
        <v>#N/A</v>
      </c>
      <c r="M37" s="18"/>
      <c r="N37" s="18"/>
      <c r="O37" s="252"/>
      <c r="P37" s="18"/>
      <c r="Q37" s="177" t="e">
        <f ca="1">+VLOOKUP($D37,Summary!$C$9:$AB$97,26,FALSE)</f>
        <v>#N/A</v>
      </c>
      <c r="R37" s="271" t="e">
        <f ca="1">+VLOOKUP($D37,Summary!$AS$11:$AV$97,4,FALSE)</f>
        <v>#N/A</v>
      </c>
      <c r="S37" s="18"/>
      <c r="T37" s="277" t="e">
        <f ca="1">+INDEX(Summary!A$9:A$97,MATCH(VALUE(LEFT($C37,LEN($C37)-2)),Summary!$AE$9:$AE$97,0))</f>
        <v>#N/A</v>
      </c>
      <c r="U37" s="286" t="e">
        <f ca="1">+VLOOKUP($D37,Summary!$C$9:$AD$97,28,FALSE)</f>
        <v>#N/A</v>
      </c>
      <c r="V37" s="212" t="e">
        <f t="shared" ca="1" si="18"/>
        <v>#N/A</v>
      </c>
      <c r="W37" s="280" t="e">
        <f t="shared" ca="1" si="19"/>
        <v>#N/A</v>
      </c>
      <c r="X37" s="280" t="str">
        <f t="shared" si="20"/>
        <v>21st</v>
      </c>
      <c r="Y37" s="4"/>
      <c r="Z37" s="4"/>
      <c r="AB37" s="109" t="e">
        <f t="shared" ca="1" si="21"/>
        <v>#N/A</v>
      </c>
      <c r="AC37" s="109" t="e">
        <f t="shared" ca="1" si="22"/>
        <v>#N/A</v>
      </c>
      <c r="AD37" s="109" t="e">
        <f t="shared" ca="1" si="23"/>
        <v>#N/A</v>
      </c>
      <c r="AF37" s="109" t="e">
        <f t="shared" ca="1" si="24"/>
        <v>#N/A</v>
      </c>
      <c r="AG37" s="109" t="e">
        <f t="shared" ca="1" si="25"/>
        <v>#N/A</v>
      </c>
      <c r="AH37" s="109" t="e">
        <f t="shared" ca="1" si="26"/>
        <v>#N/A</v>
      </c>
    </row>
    <row r="38" spans="2:34" ht="15" customHeight="1">
      <c r="B38" s="163"/>
      <c r="C38" s="269" t="s">
        <v>188</v>
      </c>
      <c r="D38" s="259" t="e">
        <f ca="1">+INDEX(Summary!C$9:C$97,MATCH(VALUE(LEFT($C38,LEN($C38)-2)),Summary!$AF$9:$AF$97,0))</f>
        <v>#N/A</v>
      </c>
      <c r="E38" s="260" t="e">
        <f ca="1">+VLOOKUP($D38,Summary!$C$9:$AB$97,24,FALSE)</f>
        <v>#N/A</v>
      </c>
      <c r="F38" s="272" t="e">
        <f ca="1">+VLOOKUP($D38,Summary!$AS$11:$AV$97,2,FALSE)</f>
        <v>#N/A</v>
      </c>
      <c r="G38" s="153"/>
      <c r="I38" s="1"/>
      <c r="K38" s="275" t="e">
        <f ca="1">+VLOOKUP($D38,Summary!$C$9:$AB$97,25,FALSE)</f>
        <v>#N/A</v>
      </c>
      <c r="L38" s="261" t="e">
        <f ca="1">+VLOOKUP($D38,Summary!$AS$11:$AV$97,3,FALSE)</f>
        <v>#N/A</v>
      </c>
      <c r="O38" s="1"/>
      <c r="Q38" s="176" t="e">
        <f ca="1">+VLOOKUP($D38,Summary!$C$9:$AB$97,26,FALSE)</f>
        <v>#N/A</v>
      </c>
      <c r="R38" s="263" t="e">
        <f ca="1">+VLOOKUP($D38,Summary!$AS$11:$AV$97,4,FALSE)</f>
        <v>#N/A</v>
      </c>
      <c r="S38" s="18"/>
      <c r="T38" s="266" t="e">
        <f ca="1">+INDEX(Summary!A$9:A$97,MATCH(VALUE(LEFT($C38,LEN($C38)-2)),Summary!$AE$9:$AE$97,0))</f>
        <v>#N/A</v>
      </c>
      <c r="U38" s="285" t="e">
        <f ca="1">+VLOOKUP($D38,Summary!$C$9:$AD$97,28,FALSE)</f>
        <v>#N/A</v>
      </c>
      <c r="V38" s="211" t="e">
        <f t="shared" ca="1" si="18"/>
        <v>#N/A</v>
      </c>
      <c r="W38" s="156" t="e">
        <f t="shared" ca="1" si="19"/>
        <v>#N/A</v>
      </c>
      <c r="X38" s="156" t="str">
        <f t="shared" si="20"/>
        <v>22nd</v>
      </c>
      <c r="Y38" s="4"/>
      <c r="Z38" s="4"/>
      <c r="AB38" s="109" t="e">
        <f t="shared" ca="1" si="21"/>
        <v>#N/A</v>
      </c>
      <c r="AC38" s="109" t="e">
        <f t="shared" ca="1" si="22"/>
        <v>#N/A</v>
      </c>
      <c r="AD38" s="109" t="e">
        <f t="shared" ca="1" si="23"/>
        <v>#N/A</v>
      </c>
      <c r="AF38" s="109" t="e">
        <f t="shared" ca="1" si="24"/>
        <v>#N/A</v>
      </c>
      <c r="AG38" s="109" t="e">
        <f t="shared" ca="1" si="25"/>
        <v>#N/A</v>
      </c>
      <c r="AH38" s="109" t="e">
        <f t="shared" ca="1" si="26"/>
        <v>#N/A</v>
      </c>
    </row>
    <row r="39" spans="2:34" ht="15" customHeight="1">
      <c r="B39" s="163"/>
      <c r="C39" s="55" t="s">
        <v>189</v>
      </c>
      <c r="D39" s="214" t="e">
        <f ca="1">+INDEX(Summary!C$9:C$97,MATCH(VALUE(LEFT($C39,LEN($C39)-2)),Summary!$AF$9:$AF$97,0))</f>
        <v>#N/A</v>
      </c>
      <c r="E39" s="176" t="e">
        <f ca="1">+VLOOKUP($D39,Summary!$C$9:$AB$97,24,FALSE)</f>
        <v>#N/A</v>
      </c>
      <c r="F39" s="263" t="e">
        <f ca="1">+VLOOKUP($D39,Summary!$AS$11:$AV$97,2,FALSE)</f>
        <v>#N/A</v>
      </c>
      <c r="G39" s="153"/>
      <c r="I39" s="1"/>
      <c r="K39" s="262" t="e">
        <f ca="1">+VLOOKUP($D39,Summary!$C$9:$AB$97,25,FALSE)</f>
        <v>#N/A</v>
      </c>
      <c r="L39" s="175" t="e">
        <f ca="1">+VLOOKUP($D39,Summary!$AS$11:$AV$97,3,FALSE)</f>
        <v>#N/A</v>
      </c>
      <c r="O39" s="1"/>
      <c r="Q39" s="176" t="e">
        <f ca="1">+VLOOKUP($D39,Summary!$C$9:$AB$97,26,FALSE)</f>
        <v>#N/A</v>
      </c>
      <c r="R39" s="263" t="e">
        <f ca="1">+VLOOKUP($D39,Summary!$AS$11:$AV$97,4,FALSE)</f>
        <v>#N/A</v>
      </c>
      <c r="T39" s="266" t="e">
        <f ca="1">+INDEX(Summary!A$9:A$97,MATCH(VALUE(LEFT($C39,LEN($C39)-2)),Summary!$AE$9:$AE$97,0))</f>
        <v>#N/A</v>
      </c>
      <c r="U39" s="285" t="e">
        <f ca="1">+VLOOKUP($D39,Summary!$C$9:$AD$97,28,FALSE)</f>
        <v>#N/A</v>
      </c>
      <c r="V39" s="211" t="e">
        <f t="shared" ca="1" si="18"/>
        <v>#N/A</v>
      </c>
      <c r="W39" s="156" t="e">
        <f t="shared" ca="1" si="19"/>
        <v>#N/A</v>
      </c>
      <c r="X39" s="156" t="str">
        <f t="shared" si="20"/>
        <v>23rd</v>
      </c>
      <c r="Y39" s="4"/>
      <c r="Z39" s="4"/>
      <c r="AB39" s="109" t="e">
        <f t="shared" ca="1" si="21"/>
        <v>#N/A</v>
      </c>
      <c r="AC39" s="109" t="e">
        <f t="shared" ca="1" si="22"/>
        <v>#N/A</v>
      </c>
      <c r="AD39" s="109" t="e">
        <f t="shared" ca="1" si="23"/>
        <v>#N/A</v>
      </c>
      <c r="AF39" s="109" t="e">
        <f t="shared" ca="1" si="24"/>
        <v>#N/A</v>
      </c>
      <c r="AG39" s="109" t="e">
        <f t="shared" ca="1" si="25"/>
        <v>#N/A</v>
      </c>
      <c r="AH39" s="109" t="e">
        <f t="shared" ca="1" si="26"/>
        <v>#N/A</v>
      </c>
    </row>
    <row r="40" spans="2:34" ht="15" customHeight="1">
      <c r="B40" s="163"/>
      <c r="C40" s="268" t="s">
        <v>190</v>
      </c>
      <c r="D40" s="215" t="e">
        <f ca="1">+INDEX(Summary!C$9:C$97,MATCH(VALUE(LEFT($C40,LEN($C40)-2)),Summary!$AF$9:$AF$97,0))</f>
        <v>#N/A</v>
      </c>
      <c r="E40" s="177" t="e">
        <f ca="1">+VLOOKUP($D40,Summary!$C$9:$AB$97,24,FALSE)</f>
        <v>#N/A</v>
      </c>
      <c r="F40" s="271" t="e">
        <f ca="1">+VLOOKUP($D40,Summary!$AS$11:$AV$97,2,FALSE)</f>
        <v>#N/A</v>
      </c>
      <c r="G40" s="153"/>
      <c r="H40" s="18"/>
      <c r="I40" s="252"/>
      <c r="J40" s="18"/>
      <c r="K40" s="274" t="e">
        <f ca="1">+VLOOKUP($D40,Summary!$C$9:$AB$97,25,FALSE)</f>
        <v>#N/A</v>
      </c>
      <c r="L40" s="204" t="e">
        <f ca="1">+VLOOKUP($D40,Summary!$AS$11:$AV$97,3,FALSE)</f>
        <v>#N/A</v>
      </c>
      <c r="M40" s="18"/>
      <c r="N40" s="18"/>
      <c r="O40" s="252"/>
      <c r="P40" s="18"/>
      <c r="Q40" s="177" t="e">
        <f ca="1">+VLOOKUP($D40,Summary!$C$9:$AB$97,26,FALSE)</f>
        <v>#N/A</v>
      </c>
      <c r="R40" s="271" t="e">
        <f ca="1">+VLOOKUP($D40,Summary!$AS$11:$AV$97,4,FALSE)</f>
        <v>#N/A</v>
      </c>
      <c r="S40" s="18"/>
      <c r="T40" s="277" t="e">
        <f ca="1">+INDEX(Summary!A$9:A$97,MATCH(VALUE(LEFT($C40,LEN($C40)-2)),Summary!$AE$9:$AE$97,0))</f>
        <v>#N/A</v>
      </c>
      <c r="U40" s="286" t="e">
        <f ca="1">+VLOOKUP($D40,Summary!$C$9:$AD$97,28,FALSE)</f>
        <v>#N/A</v>
      </c>
      <c r="V40" s="212" t="e">
        <f t="shared" ca="1" si="18"/>
        <v>#N/A</v>
      </c>
      <c r="W40" s="280" t="e">
        <f t="shared" ca="1" si="19"/>
        <v>#N/A</v>
      </c>
      <c r="X40" s="280" t="str">
        <f t="shared" si="20"/>
        <v>24th</v>
      </c>
      <c r="Y40" s="4"/>
      <c r="Z40" s="4"/>
      <c r="AB40" s="109" t="e">
        <f t="shared" ca="1" si="21"/>
        <v>#N/A</v>
      </c>
      <c r="AC40" s="109" t="e">
        <f t="shared" ca="1" si="22"/>
        <v>#N/A</v>
      </c>
      <c r="AD40" s="109" t="e">
        <f t="shared" ca="1" si="23"/>
        <v>#N/A</v>
      </c>
      <c r="AF40" s="109" t="e">
        <f t="shared" ca="1" si="24"/>
        <v>#N/A</v>
      </c>
      <c r="AG40" s="109" t="e">
        <f t="shared" ca="1" si="25"/>
        <v>#N/A</v>
      </c>
      <c r="AH40" s="109" t="e">
        <f t="shared" ca="1" si="26"/>
        <v>#N/A</v>
      </c>
    </row>
    <row r="41" spans="2:34" ht="15" customHeight="1">
      <c r="B41" s="163"/>
      <c r="C41" s="269" t="s">
        <v>191</v>
      </c>
      <c r="D41" s="259" t="e">
        <f ca="1">+INDEX(Summary!C$9:C$97,MATCH(VALUE(LEFT($C41,LEN($C41)-2)),Summary!$AF$9:$AF$97,0))</f>
        <v>#N/A</v>
      </c>
      <c r="E41" s="260" t="e">
        <f ca="1">+VLOOKUP($D41,Summary!$C$9:$AB$97,24,FALSE)</f>
        <v>#N/A</v>
      </c>
      <c r="F41" s="272" t="e">
        <f ca="1">+VLOOKUP($D41,Summary!$AS$11:$AV$97,2,FALSE)</f>
        <v>#N/A</v>
      </c>
      <c r="G41" s="153"/>
      <c r="I41" s="1"/>
      <c r="K41" s="275" t="e">
        <f ca="1">+VLOOKUP($D41,Summary!$C$9:$AB$97,25,FALSE)</f>
        <v>#N/A</v>
      </c>
      <c r="L41" s="261" t="e">
        <f ca="1">+VLOOKUP($D41,Summary!$AS$11:$AV$97,3,FALSE)</f>
        <v>#N/A</v>
      </c>
      <c r="O41" s="1"/>
      <c r="Q41" s="176" t="e">
        <f ca="1">+VLOOKUP($D41,Summary!$C$9:$AB$97,26,FALSE)</f>
        <v>#N/A</v>
      </c>
      <c r="R41" s="263" t="e">
        <f ca="1">+VLOOKUP($D41,Summary!$AS$11:$AV$97,4,FALSE)</f>
        <v>#N/A</v>
      </c>
      <c r="T41" s="278" t="e">
        <f ca="1">+INDEX(Summary!A$9:A$97,MATCH(VALUE(LEFT($C41,LEN($C41)-2)),Summary!$AE$9:$AE$97,0))</f>
        <v>#N/A</v>
      </c>
      <c r="U41" s="287" t="e">
        <f ca="1">+VLOOKUP($D41,Summary!$C$9:$AD$97,28,FALSE)</f>
        <v>#N/A</v>
      </c>
      <c r="V41" s="281" t="e">
        <f t="shared" ca="1" si="18"/>
        <v>#N/A</v>
      </c>
      <c r="W41" s="282" t="e">
        <f t="shared" ca="1" si="19"/>
        <v>#N/A</v>
      </c>
      <c r="X41" s="282" t="str">
        <f t="shared" si="20"/>
        <v>25th</v>
      </c>
      <c r="Y41" s="4"/>
      <c r="Z41" s="4"/>
      <c r="AB41" s="109" t="e">
        <f t="shared" ca="1" si="21"/>
        <v>#N/A</v>
      </c>
      <c r="AC41" s="109" t="e">
        <f t="shared" ca="1" si="22"/>
        <v>#N/A</v>
      </c>
      <c r="AD41" s="109" t="e">
        <f t="shared" ca="1" si="23"/>
        <v>#N/A</v>
      </c>
      <c r="AF41" s="109" t="e">
        <f t="shared" ca="1" si="24"/>
        <v>#N/A</v>
      </c>
      <c r="AG41" s="109" t="e">
        <f t="shared" ca="1" si="25"/>
        <v>#N/A</v>
      </c>
      <c r="AH41" s="109" t="e">
        <f t="shared" ca="1" si="26"/>
        <v>#N/A</v>
      </c>
    </row>
    <row r="42" spans="2:34" ht="15" customHeight="1">
      <c r="B42" s="163"/>
      <c r="C42" s="55" t="s">
        <v>192</v>
      </c>
      <c r="D42" s="214" t="e">
        <f ca="1">+INDEX(Summary!C$9:C$97,MATCH(VALUE(LEFT($C42,LEN($C42)-2)),Summary!$AF$9:$AF$97,0))</f>
        <v>#N/A</v>
      </c>
      <c r="E42" s="176" t="e">
        <f ca="1">+VLOOKUP($D42,Summary!$C$9:$AB$97,24,FALSE)</f>
        <v>#N/A</v>
      </c>
      <c r="F42" s="263" t="e">
        <f ca="1">+VLOOKUP($D42,Summary!$AS$11:$AV$97,2,FALSE)</f>
        <v>#N/A</v>
      </c>
      <c r="G42" s="153"/>
      <c r="I42" s="1"/>
      <c r="K42" s="262" t="e">
        <f ca="1">+VLOOKUP($D42,Summary!$C$9:$AB$97,25,FALSE)</f>
        <v>#N/A</v>
      </c>
      <c r="L42" s="175" t="e">
        <f ca="1">+VLOOKUP($D42,Summary!$AS$11:$AV$97,3,FALSE)</f>
        <v>#N/A</v>
      </c>
      <c r="O42" s="1"/>
      <c r="Q42" s="176" t="e">
        <f ca="1">+VLOOKUP($D42,Summary!$C$9:$AB$97,26,FALSE)</f>
        <v>#N/A</v>
      </c>
      <c r="R42" s="263" t="e">
        <f ca="1">+VLOOKUP($D42,Summary!$AS$11:$AV$97,4,FALSE)</f>
        <v>#N/A</v>
      </c>
      <c r="T42" s="266" t="e">
        <f ca="1">+INDEX(Summary!A$9:A$97,MATCH(VALUE(LEFT($C42,LEN($C42)-2)),Summary!$AE$9:$AE$97,0))</f>
        <v>#N/A</v>
      </c>
      <c r="U42" s="285" t="e">
        <f ca="1">+VLOOKUP($D42,Summary!$C$9:$AD$97,28,FALSE)</f>
        <v>#N/A</v>
      </c>
      <c r="V42" s="211" t="e">
        <f t="shared" ca="1" si="18"/>
        <v>#N/A</v>
      </c>
      <c r="W42" s="156" t="e">
        <f t="shared" ca="1" si="19"/>
        <v>#N/A</v>
      </c>
      <c r="X42" s="156" t="str">
        <f t="shared" si="20"/>
        <v>26th</v>
      </c>
      <c r="Y42" s="4"/>
      <c r="Z42" s="4"/>
      <c r="AB42" s="109" t="e">
        <f t="shared" ca="1" si="21"/>
        <v>#N/A</v>
      </c>
      <c r="AC42" s="109" t="e">
        <f t="shared" ca="1" si="22"/>
        <v>#N/A</v>
      </c>
      <c r="AD42" s="109" t="e">
        <f t="shared" ca="1" si="23"/>
        <v>#N/A</v>
      </c>
      <c r="AF42" s="109" t="e">
        <f t="shared" ca="1" si="24"/>
        <v>#N/A</v>
      </c>
      <c r="AG42" s="109" t="e">
        <f t="shared" ca="1" si="25"/>
        <v>#N/A</v>
      </c>
      <c r="AH42" s="109" t="e">
        <f t="shared" ca="1" si="26"/>
        <v>#N/A</v>
      </c>
    </row>
    <row r="43" spans="2:34" ht="15" customHeight="1">
      <c r="B43" s="163"/>
      <c r="C43" s="268" t="s">
        <v>193</v>
      </c>
      <c r="D43" s="215" t="e">
        <f ca="1">+INDEX(Summary!C$9:C$97,MATCH(VALUE(LEFT($C43,LEN($C43)-2)),Summary!$AF$9:$AF$97,0))</f>
        <v>#N/A</v>
      </c>
      <c r="E43" s="177" t="e">
        <f ca="1">+VLOOKUP($D43,Summary!$C$9:$AB$97,24,FALSE)</f>
        <v>#N/A</v>
      </c>
      <c r="F43" s="271" t="e">
        <f ca="1">+VLOOKUP($D43,Summary!$AS$11:$AV$97,2,FALSE)</f>
        <v>#N/A</v>
      </c>
      <c r="G43" s="153"/>
      <c r="H43" s="18"/>
      <c r="I43" s="252"/>
      <c r="J43" s="18"/>
      <c r="K43" s="274" t="e">
        <f ca="1">+VLOOKUP($D43,Summary!$C$9:$AB$97,25,FALSE)</f>
        <v>#N/A</v>
      </c>
      <c r="L43" s="204" t="e">
        <f ca="1">+VLOOKUP($D43,Summary!$AS$11:$AV$97,3,FALSE)</f>
        <v>#N/A</v>
      </c>
      <c r="M43" s="18"/>
      <c r="N43" s="18"/>
      <c r="O43" s="252"/>
      <c r="P43" s="18"/>
      <c r="Q43" s="177" t="e">
        <f ca="1">+VLOOKUP($D43,Summary!$C$9:$AB$97,26,FALSE)</f>
        <v>#N/A</v>
      </c>
      <c r="R43" s="271" t="e">
        <f ca="1">+VLOOKUP($D43,Summary!$AS$11:$AV$97,4,FALSE)</f>
        <v>#N/A</v>
      </c>
      <c r="S43" s="18"/>
      <c r="T43" s="277" t="e">
        <f ca="1">+INDEX(Summary!A$9:A$97,MATCH(VALUE(LEFT($C43,LEN($C43)-2)),Summary!$AE$9:$AE$97,0))</f>
        <v>#N/A</v>
      </c>
      <c r="U43" s="286" t="e">
        <f ca="1">+VLOOKUP($D43,Summary!$C$9:$AD$97,28,FALSE)</f>
        <v>#N/A</v>
      </c>
      <c r="V43" s="212" t="e">
        <f t="shared" ca="1" si="18"/>
        <v>#N/A</v>
      </c>
      <c r="W43" s="280" t="e">
        <f t="shared" ca="1" si="19"/>
        <v>#N/A</v>
      </c>
      <c r="X43" s="280" t="str">
        <f t="shared" si="20"/>
        <v>27th</v>
      </c>
      <c r="Y43" s="4"/>
      <c r="Z43" s="4"/>
      <c r="AB43" s="109" t="e">
        <f t="shared" ca="1" si="21"/>
        <v>#N/A</v>
      </c>
      <c r="AC43" s="109" t="e">
        <f t="shared" ca="1" si="22"/>
        <v>#N/A</v>
      </c>
      <c r="AD43" s="109" t="e">
        <f t="shared" ca="1" si="23"/>
        <v>#N/A</v>
      </c>
      <c r="AF43" s="109" t="e">
        <f t="shared" ca="1" si="24"/>
        <v>#N/A</v>
      </c>
      <c r="AG43" s="109" t="e">
        <f t="shared" ca="1" si="25"/>
        <v>#N/A</v>
      </c>
      <c r="AH43" s="109" t="e">
        <f t="shared" ca="1" si="26"/>
        <v>#N/A</v>
      </c>
    </row>
    <row r="44" spans="2:34" ht="15" customHeight="1">
      <c r="B44" s="163"/>
      <c r="C44" s="55" t="s">
        <v>194</v>
      </c>
      <c r="D44" s="214" t="e">
        <f ca="1">+INDEX(Summary!C$9:C$97,MATCH(VALUE(LEFT($C44,LEN($C44)-2)),Summary!$AF$9:$AF$97,0))</f>
        <v>#N/A</v>
      </c>
      <c r="E44" s="176" t="e">
        <f ca="1">+VLOOKUP($D44,Summary!$C$9:$AB$97,24,FALSE)</f>
        <v>#N/A</v>
      </c>
      <c r="F44" s="263" t="e">
        <f ca="1">+VLOOKUP($D44,Summary!$AS$11:$AV$97,2,FALSE)</f>
        <v>#N/A</v>
      </c>
      <c r="G44" s="153"/>
      <c r="H44" s="18"/>
      <c r="I44" s="1"/>
      <c r="K44" s="262" t="e">
        <f ca="1">+VLOOKUP($D44,Summary!$C$9:$AB$97,25,FALSE)</f>
        <v>#N/A</v>
      </c>
      <c r="L44" s="175" t="e">
        <f ca="1">+VLOOKUP($D44,Summary!$AS$11:$AV$97,3,FALSE)</f>
        <v>#N/A</v>
      </c>
      <c r="O44" s="1"/>
      <c r="P44" s="18"/>
      <c r="Q44" s="176" t="e">
        <f ca="1">+VLOOKUP($D44,Summary!$C$9:$AB$97,26,FALSE)</f>
        <v>#N/A</v>
      </c>
      <c r="R44" s="263" t="e">
        <f ca="1">+VLOOKUP($D44,Summary!$AS$11:$AV$97,4,FALSE)</f>
        <v>#N/A</v>
      </c>
      <c r="T44" s="266" t="e">
        <f ca="1">+INDEX(Summary!A$9:A$97,MATCH(VALUE(LEFT($C44,LEN($C44)-2)),Summary!$AE$9:$AE$97,0))</f>
        <v>#N/A</v>
      </c>
      <c r="U44" s="285" t="e">
        <f ca="1">+VLOOKUP($D44,Summary!$C$9:$AD$97,28,FALSE)</f>
        <v>#N/A</v>
      </c>
      <c r="V44" s="211" t="e">
        <f ca="1">+IF(AD44=0,"",AD44)</f>
        <v>#N/A</v>
      </c>
      <c r="W44" s="156" t="e">
        <f ca="1">+IF(AH44=0,"",AH44)</f>
        <v>#N/A</v>
      </c>
      <c r="X44" s="156" t="str">
        <f>+C44</f>
        <v>28th</v>
      </c>
      <c r="Y44" s="4"/>
      <c r="Z44" s="4"/>
      <c r="AB44" s="109" t="e">
        <f ca="1">IF(T44="m",1,0)</f>
        <v>#N/A</v>
      </c>
      <c r="AC44" s="109" t="e">
        <f ca="1">+AC43+AB44</f>
        <v>#N/A</v>
      </c>
      <c r="AD44" s="109" t="e">
        <f ca="1">+IF(AC44=AC43,0,AC44)</f>
        <v>#N/A</v>
      </c>
      <c r="AF44" s="109" t="e">
        <f ca="1">+IF(T44="f",1,0)</f>
        <v>#N/A</v>
      </c>
      <c r="AG44" s="109" t="e">
        <f ca="1">+AG43+AF44</f>
        <v>#N/A</v>
      </c>
      <c r="AH44" s="109" t="e">
        <f ca="1">+IF(AG44=AG43,0,AG44)</f>
        <v>#N/A</v>
      </c>
    </row>
    <row r="45" spans="2:34" ht="15" customHeight="1">
      <c r="C45" s="55" t="s">
        <v>206</v>
      </c>
      <c r="D45" s="214" t="e">
        <f ca="1">+INDEX(Summary!C$9:C$97,MATCH(VALUE(LEFT($C45,LEN($C45)-2)),Summary!$AF$9:$AF$97,0))</f>
        <v>#N/A</v>
      </c>
      <c r="E45" s="176" t="e">
        <f ca="1">+VLOOKUP($D45,Summary!$C$9:$AB$97,24,FALSE)</f>
        <v>#N/A</v>
      </c>
      <c r="F45" s="263" t="e">
        <f ca="1">+VLOOKUP($D45,Summary!$AS$11:$AV$97,2,FALSE)</f>
        <v>#N/A</v>
      </c>
      <c r="G45" s="153"/>
      <c r="H45" s="18"/>
      <c r="I45" s="1"/>
      <c r="K45" s="262" t="e">
        <f ca="1">+VLOOKUP($D45,Summary!$C$9:$AB$97,25,FALSE)</f>
        <v>#N/A</v>
      </c>
      <c r="L45" s="175" t="e">
        <f ca="1">+VLOOKUP($D45,Summary!$AS$11:$AV$97,3,FALSE)</f>
        <v>#N/A</v>
      </c>
      <c r="O45" s="1"/>
      <c r="Q45" s="176" t="e">
        <f ca="1">+VLOOKUP($D45,Summary!$C$9:$AB$97,26,FALSE)</f>
        <v>#N/A</v>
      </c>
      <c r="R45" s="263" t="e">
        <f ca="1">+VLOOKUP($D45,Summary!$AS$11:$AV$97,4,FALSE)</f>
        <v>#N/A</v>
      </c>
      <c r="T45" s="266" t="e">
        <f ca="1">+INDEX(Summary!A$9:A$97,MATCH(VALUE(LEFT($C45,LEN($C45)-2)),Summary!$AE$9:$AE$97,0))</f>
        <v>#N/A</v>
      </c>
      <c r="U45" s="285" t="e">
        <f ca="1">+VLOOKUP($D45,Summary!$C$9:$AD$97,28,FALSE)</f>
        <v>#N/A</v>
      </c>
      <c r="V45" s="211" t="e">
        <f ca="1">+IF(AD45=0,"",AD45)</f>
        <v>#N/A</v>
      </c>
      <c r="W45" s="156" t="e">
        <f ca="1">+IF(AH45=0,"",AH45)</f>
        <v>#N/A</v>
      </c>
      <c r="X45" s="156" t="str">
        <f>+C45</f>
        <v>29th</v>
      </c>
      <c r="AB45" s="109" t="e">
        <f t="shared" ref="AB45:AB50" ca="1" si="27">IF(T45="m",1,0)</f>
        <v>#N/A</v>
      </c>
      <c r="AC45" s="109" t="e">
        <f t="shared" ref="AC45:AC50" ca="1" si="28">+AC44+AB45</f>
        <v>#N/A</v>
      </c>
      <c r="AD45" s="109" t="e">
        <f t="shared" ref="AD45:AD54" ca="1" si="29">+IF(AC45=AC44,0,AC45)</f>
        <v>#N/A</v>
      </c>
      <c r="AF45" s="109" t="e">
        <f t="shared" ref="AF45:AF50" ca="1" si="30">+IF(T45="f",1,0)</f>
        <v>#N/A</v>
      </c>
      <c r="AG45" s="109" t="e">
        <f t="shared" ref="AG45:AG50" ca="1" si="31">+AG44+AF45</f>
        <v>#N/A</v>
      </c>
      <c r="AH45" s="109" t="e">
        <f t="shared" ref="AH45:AH54" ca="1" si="32">+IF(AG45=AG44,0,AG45)</f>
        <v>#N/A</v>
      </c>
    </row>
    <row r="46" spans="2:34" ht="15" customHeight="1">
      <c r="C46" s="268" t="s">
        <v>207</v>
      </c>
      <c r="D46" s="215" t="e">
        <f ca="1">+INDEX(Summary!C$9:C$97,MATCH(VALUE(LEFT($C46,LEN($C46)-2)),Summary!$AF$9:$AF$97,0))</f>
        <v>#N/A</v>
      </c>
      <c r="E46" s="177" t="e">
        <f ca="1">+VLOOKUP($D46,Summary!$C$9:$AB$97,24,FALSE)</f>
        <v>#N/A</v>
      </c>
      <c r="F46" s="271" t="e">
        <f ca="1">+VLOOKUP($D46,Summary!$AS$11:$AV$97,2,FALSE)</f>
        <v>#N/A</v>
      </c>
      <c r="G46" s="153"/>
      <c r="H46" s="18"/>
      <c r="I46" s="1"/>
      <c r="K46" s="262" t="e">
        <f ca="1">+VLOOKUP($D46,Summary!$C$9:$AB$97,25,FALSE)</f>
        <v>#N/A</v>
      </c>
      <c r="L46" s="175" t="e">
        <f ca="1">+VLOOKUP($D46,Summary!$AS$11:$AV$97,3,FALSE)</f>
        <v>#N/A</v>
      </c>
      <c r="O46" s="1"/>
      <c r="Q46" s="176" t="e">
        <f ca="1">+VLOOKUP($D46,Summary!$C$9:$AB$97,26,FALSE)</f>
        <v>#N/A</v>
      </c>
      <c r="R46" s="263" t="e">
        <f ca="1">+VLOOKUP($D46,Summary!$AS$11:$AV$97,4,FALSE)</f>
        <v>#N/A</v>
      </c>
      <c r="T46" s="277" t="e">
        <f ca="1">+INDEX(Summary!A$9:A$97,MATCH(VALUE(LEFT($C46,LEN($C46)-2)),Summary!$AE$9:$AE$97,0))</f>
        <v>#N/A</v>
      </c>
      <c r="U46" s="286" t="e">
        <f ca="1">+VLOOKUP($D46,Summary!$C$9:$AD$97,28,FALSE)</f>
        <v>#N/A</v>
      </c>
      <c r="V46" s="212" t="e">
        <f ca="1">+IF(AD46=0,"",AD46)</f>
        <v>#N/A</v>
      </c>
      <c r="W46" s="280" t="e">
        <f ca="1">+IF(AH46=0,"",AH46)</f>
        <v>#N/A</v>
      </c>
      <c r="X46" s="280" t="str">
        <f>+C46</f>
        <v>30th</v>
      </c>
      <c r="AB46" s="109" t="e">
        <f t="shared" ca="1" si="27"/>
        <v>#N/A</v>
      </c>
      <c r="AC46" s="109" t="e">
        <f t="shared" ca="1" si="28"/>
        <v>#N/A</v>
      </c>
      <c r="AD46" s="109" t="e">
        <f t="shared" ca="1" si="29"/>
        <v>#N/A</v>
      </c>
      <c r="AF46" s="109" t="e">
        <f t="shared" ca="1" si="30"/>
        <v>#N/A</v>
      </c>
      <c r="AG46" s="109" t="e">
        <f t="shared" ca="1" si="31"/>
        <v>#N/A</v>
      </c>
      <c r="AH46" s="109" t="e">
        <f t="shared" ca="1" si="32"/>
        <v>#N/A</v>
      </c>
    </row>
    <row r="47" spans="2:34" ht="15" customHeight="1">
      <c r="C47" s="55" t="s">
        <v>238</v>
      </c>
      <c r="D47" s="214" t="e">
        <f ca="1">+INDEX(Summary!C$9:C$97,MATCH(VALUE(LEFT($C47,LEN($C47)-2)),Summary!$AF$9:$AF$97,0))</f>
        <v>#N/A</v>
      </c>
      <c r="E47" s="176" t="e">
        <f ca="1">+VLOOKUP($D47,Summary!$C$9:$AB$97,24,FALSE)</f>
        <v>#N/A</v>
      </c>
      <c r="F47" s="263" t="e">
        <f ca="1">+VLOOKUP($D47,Summary!$AS$11:$AV$97,2,FALSE)</f>
        <v>#N/A</v>
      </c>
      <c r="G47" s="153"/>
      <c r="H47" s="18"/>
      <c r="I47" s="252"/>
      <c r="J47" s="18"/>
      <c r="K47" s="275" t="e">
        <f ca="1">+VLOOKUP($D47,Summary!$C$9:$AB$97,25,FALSE)</f>
        <v>#N/A</v>
      </c>
      <c r="L47" s="261" t="e">
        <f ca="1">+VLOOKUP($D47,Summary!$AS$11:$AV$97,3,FALSE)</f>
        <v>#N/A</v>
      </c>
      <c r="M47" s="18"/>
      <c r="N47" s="18"/>
      <c r="O47" s="252"/>
      <c r="P47" s="18"/>
      <c r="Q47" s="260" t="e">
        <f ca="1">+VLOOKUP($D47,Summary!$C$9:$AB$97,26,FALSE)</f>
        <v>#N/A</v>
      </c>
      <c r="R47" s="272" t="e">
        <f ca="1">+VLOOKUP($D47,Summary!$AS$11:$AV$97,4,FALSE)</f>
        <v>#N/A</v>
      </c>
      <c r="S47" s="18"/>
      <c r="T47" s="266" t="e">
        <f ca="1">+INDEX(Summary!A$9:A$97,MATCH(VALUE(LEFT($C47,LEN($C47)-2)),Summary!$AE$9:$AE$97,0))</f>
        <v>#N/A</v>
      </c>
      <c r="U47" s="285" t="e">
        <f ca="1">+VLOOKUP($D47,Summary!$C$9:$AD$97,28,FALSE)</f>
        <v>#N/A</v>
      </c>
      <c r="V47" s="211" t="e">
        <f ca="1">+IF(AD47=0,"",AD47)</f>
        <v>#N/A</v>
      </c>
      <c r="W47" s="156" t="e">
        <f ca="1">+IF(AH47=0,"",AH47)</f>
        <v>#N/A</v>
      </c>
      <c r="X47" s="156" t="str">
        <f>+C47</f>
        <v>31st</v>
      </c>
      <c r="AB47" s="109" t="e">
        <f t="shared" ca="1" si="27"/>
        <v>#N/A</v>
      </c>
      <c r="AC47" s="109" t="e">
        <f t="shared" ca="1" si="28"/>
        <v>#N/A</v>
      </c>
      <c r="AD47" s="109" t="e">
        <f t="shared" ca="1" si="29"/>
        <v>#N/A</v>
      </c>
      <c r="AF47" s="109" t="e">
        <f t="shared" ca="1" si="30"/>
        <v>#N/A</v>
      </c>
      <c r="AG47" s="109" t="e">
        <f t="shared" ca="1" si="31"/>
        <v>#N/A</v>
      </c>
      <c r="AH47" s="109" t="e">
        <f t="shared" ca="1" si="32"/>
        <v>#N/A</v>
      </c>
    </row>
    <row r="48" spans="2:34" ht="15" customHeight="1">
      <c r="C48" s="55" t="s">
        <v>239</v>
      </c>
      <c r="D48" s="214" t="e">
        <f ca="1">+INDEX(Summary!C$9:C$97,MATCH(VALUE(LEFT($C48,LEN($C48)-2)),Summary!$AF$9:$AF$97,0))</f>
        <v>#N/A</v>
      </c>
      <c r="E48" s="176" t="e">
        <f ca="1">+VLOOKUP($D48,Summary!$C$9:$AB$97,24,FALSE)</f>
        <v>#N/A</v>
      </c>
      <c r="F48" s="263" t="e">
        <f ca="1">+VLOOKUP($D48,Summary!$AS$11:$AV$97,2,FALSE)</f>
        <v>#N/A</v>
      </c>
      <c r="G48" s="153"/>
      <c r="H48" s="18"/>
      <c r="I48" s="252"/>
      <c r="J48" s="18"/>
      <c r="K48" s="262" t="e">
        <f ca="1">+VLOOKUP($D48,Summary!$C$9:$AB$97,25,FALSE)</f>
        <v>#N/A</v>
      </c>
      <c r="L48" s="175" t="e">
        <f ca="1">+VLOOKUP($D48,Summary!$AS$11:$AV$97,3,FALSE)</f>
        <v>#N/A</v>
      </c>
      <c r="M48" s="18"/>
      <c r="N48" s="18"/>
      <c r="O48" s="252"/>
      <c r="P48" s="18"/>
      <c r="Q48" s="176" t="e">
        <f ca="1">+VLOOKUP($D48,Summary!$C$9:$AB$97,26,FALSE)</f>
        <v>#N/A</v>
      </c>
      <c r="R48" s="263" t="e">
        <f ca="1">+VLOOKUP($D48,Summary!$AS$11:$AV$97,4,FALSE)</f>
        <v>#N/A</v>
      </c>
      <c r="S48" s="18"/>
      <c r="T48" s="266" t="e">
        <f ca="1">+INDEX(Summary!A$9:A$97,MATCH(VALUE(LEFT($C48,LEN($C48)-2)),Summary!$AE$9:$AE$97,0))</f>
        <v>#N/A</v>
      </c>
      <c r="U48" s="285" t="e">
        <f ca="1">+VLOOKUP($D48,Summary!$C$9:$AD$97,28,FALSE)</f>
        <v>#N/A</v>
      </c>
      <c r="V48" s="211" t="e">
        <f t="shared" ref="V48:V54" ca="1" si="33">+IF(AD48=0,"",AD48)</f>
        <v>#N/A</v>
      </c>
      <c r="W48" s="156" t="e">
        <f t="shared" ref="W48:W54" ca="1" si="34">+IF(AH48=0,"",AH48)</f>
        <v>#N/A</v>
      </c>
      <c r="X48" s="156" t="str">
        <f t="shared" ref="X48:X54" si="35">+C48</f>
        <v>32nd</v>
      </c>
      <c r="AB48" s="109" t="e">
        <f t="shared" ca="1" si="27"/>
        <v>#N/A</v>
      </c>
      <c r="AC48" s="109" t="e">
        <f t="shared" ca="1" si="28"/>
        <v>#N/A</v>
      </c>
      <c r="AD48" s="109" t="e">
        <f t="shared" ca="1" si="29"/>
        <v>#N/A</v>
      </c>
      <c r="AF48" s="109" t="e">
        <f t="shared" ca="1" si="30"/>
        <v>#N/A</v>
      </c>
      <c r="AG48" s="109" t="e">
        <f t="shared" ca="1" si="31"/>
        <v>#N/A</v>
      </c>
      <c r="AH48" s="109" t="e">
        <f t="shared" ca="1" si="32"/>
        <v>#N/A</v>
      </c>
    </row>
    <row r="49" spans="3:34" ht="15" customHeight="1">
      <c r="C49" s="268" t="s">
        <v>240</v>
      </c>
      <c r="D49" s="215" t="e">
        <f ca="1">+INDEX(Summary!C$9:C$97,MATCH(VALUE(LEFT($C49,LEN($C49)-2)),Summary!$AF$9:$AF$97,0))</f>
        <v>#N/A</v>
      </c>
      <c r="E49" s="177" t="e">
        <f ca="1">+VLOOKUP($D49,Summary!$C$9:$AB$97,24,FALSE)</f>
        <v>#N/A</v>
      </c>
      <c r="F49" s="271" t="e">
        <f ca="1">+VLOOKUP($D49,Summary!$AS$11:$AV$97,2,FALSE)</f>
        <v>#N/A</v>
      </c>
      <c r="G49" s="153"/>
      <c r="H49" s="18"/>
      <c r="I49" s="252"/>
      <c r="J49" s="18"/>
      <c r="K49" s="274" t="e">
        <f ca="1">+VLOOKUP($D49,Summary!$C$9:$AB$97,25,FALSE)</f>
        <v>#N/A</v>
      </c>
      <c r="L49" s="204" t="e">
        <f ca="1">+VLOOKUP($D49,Summary!$AS$11:$AV$97,3,FALSE)</f>
        <v>#N/A</v>
      </c>
      <c r="M49" s="18"/>
      <c r="N49" s="18"/>
      <c r="O49" s="252"/>
      <c r="P49" s="18"/>
      <c r="Q49" s="177" t="e">
        <f ca="1">+VLOOKUP($D49,Summary!$C$9:$AB$97,26,FALSE)</f>
        <v>#N/A</v>
      </c>
      <c r="R49" s="271" t="e">
        <f ca="1">+VLOOKUP($D49,Summary!$AS$11:$AV$97,4,FALSE)</f>
        <v>#N/A</v>
      </c>
      <c r="S49" s="18"/>
      <c r="T49" s="277" t="e">
        <f ca="1">+INDEX(Summary!A$9:A$97,MATCH(VALUE(LEFT($C49,LEN($C49)-2)),Summary!$AE$9:$AE$97,0))</f>
        <v>#N/A</v>
      </c>
      <c r="U49" s="286" t="e">
        <f ca="1">+VLOOKUP($D49,Summary!$C$9:$AD$97,28,FALSE)</f>
        <v>#N/A</v>
      </c>
      <c r="V49" s="212" t="e">
        <f t="shared" ca="1" si="33"/>
        <v>#N/A</v>
      </c>
      <c r="W49" s="280" t="e">
        <f t="shared" ca="1" si="34"/>
        <v>#N/A</v>
      </c>
      <c r="X49" s="280" t="str">
        <f t="shared" si="35"/>
        <v>33rd</v>
      </c>
      <c r="AB49" s="109" t="e">
        <f t="shared" ca="1" si="27"/>
        <v>#N/A</v>
      </c>
      <c r="AC49" s="109" t="e">
        <f t="shared" ca="1" si="28"/>
        <v>#N/A</v>
      </c>
      <c r="AD49" s="109" t="e">
        <f t="shared" ca="1" si="29"/>
        <v>#N/A</v>
      </c>
      <c r="AF49" s="109" t="e">
        <f t="shared" ca="1" si="30"/>
        <v>#N/A</v>
      </c>
      <c r="AG49" s="109" t="e">
        <f t="shared" ca="1" si="31"/>
        <v>#N/A</v>
      </c>
      <c r="AH49" s="109" t="e">
        <f t="shared" ca="1" si="32"/>
        <v>#N/A</v>
      </c>
    </row>
    <row r="50" spans="3:34" ht="15" customHeight="1">
      <c r="C50" s="55" t="s">
        <v>241</v>
      </c>
      <c r="D50" s="291" t="e">
        <f ca="1">+INDEX(Summary!C$9:C$97,MATCH(VALUE(LEFT($C50,LEN($C50)-2)),Summary!$AF$9:$AF$97,0))</f>
        <v>#N/A</v>
      </c>
      <c r="E50" s="176" t="e">
        <f ca="1">+VLOOKUP($D50,Summary!$C$9:$AB$97,24,FALSE)</f>
        <v>#N/A</v>
      </c>
      <c r="F50" s="263" t="e">
        <f ca="1">+VLOOKUP($D50,Summary!$AS$11:$AV$97,2,FALSE)</f>
        <v>#N/A</v>
      </c>
      <c r="G50" s="153"/>
      <c r="H50" s="18"/>
      <c r="I50" s="252"/>
      <c r="J50" s="18"/>
      <c r="K50" s="262" t="e">
        <f ca="1">+VLOOKUP($D50,Summary!$C$9:$AB$97,25,FALSE)</f>
        <v>#N/A</v>
      </c>
      <c r="L50" s="175" t="e">
        <f ca="1">+VLOOKUP($D50,Summary!$AS$11:$AV$97,3,FALSE)</f>
        <v>#N/A</v>
      </c>
      <c r="M50" s="18"/>
      <c r="N50" s="18"/>
      <c r="O50" s="252"/>
      <c r="P50" s="18"/>
      <c r="Q50" s="262" t="e">
        <f ca="1">+VLOOKUP($D50,Summary!$C$9:$AB$97,26,FALSE)</f>
        <v>#N/A</v>
      </c>
      <c r="R50" s="175" t="e">
        <f ca="1">+VLOOKUP($D50,Summary!$AS$11:$AV$97,4,FALSE)</f>
        <v>#N/A</v>
      </c>
      <c r="S50" s="18"/>
      <c r="T50" s="266" t="e">
        <f ca="1">+INDEX(Summary!A$9:A$97,MATCH(VALUE(LEFT($C50,LEN($C50)-2)),Summary!$AE$9:$AE$97,0))</f>
        <v>#N/A</v>
      </c>
      <c r="U50" s="285" t="e">
        <f ca="1">+VLOOKUP($D50,Summary!$C$9:$AD$97,28,FALSE)</f>
        <v>#N/A</v>
      </c>
      <c r="V50" s="211" t="e">
        <f t="shared" ca="1" si="33"/>
        <v>#N/A</v>
      </c>
      <c r="W50" s="156" t="e">
        <f t="shared" ca="1" si="34"/>
        <v>#N/A</v>
      </c>
      <c r="X50" s="156" t="str">
        <f t="shared" si="35"/>
        <v>34th</v>
      </c>
      <c r="AB50" s="109" t="e">
        <f t="shared" ca="1" si="27"/>
        <v>#N/A</v>
      </c>
      <c r="AC50" s="109" t="e">
        <f t="shared" ca="1" si="28"/>
        <v>#N/A</v>
      </c>
      <c r="AD50" s="109" t="e">
        <f t="shared" ca="1" si="29"/>
        <v>#N/A</v>
      </c>
      <c r="AF50" s="109" t="e">
        <f t="shared" ca="1" si="30"/>
        <v>#N/A</v>
      </c>
      <c r="AG50" s="109" t="e">
        <f t="shared" ca="1" si="31"/>
        <v>#N/A</v>
      </c>
      <c r="AH50" s="109" t="e">
        <f t="shared" ca="1" si="32"/>
        <v>#N/A</v>
      </c>
    </row>
    <row r="51" spans="3:34" ht="15.75" customHeight="1">
      <c r="C51" s="55" t="s">
        <v>242</v>
      </c>
      <c r="D51" s="291" t="e">
        <f ca="1">+INDEX(Summary!C$9:C$97,MATCH(VALUE(LEFT($C51,LEN($C51)-2)),Summary!$AF$9:$AF$97,0))</f>
        <v>#N/A</v>
      </c>
      <c r="E51" s="176" t="e">
        <f ca="1">+VLOOKUP($D51,Summary!$C$9:$AB$97,24,FALSE)</f>
        <v>#N/A</v>
      </c>
      <c r="F51" s="263" t="e">
        <f ca="1">+VLOOKUP($D51,Summary!$AS$11:$AV$97,2,FALSE)</f>
        <v>#N/A</v>
      </c>
      <c r="G51" s="153"/>
      <c r="H51" s="18"/>
      <c r="I51" s="252"/>
      <c r="J51" s="18"/>
      <c r="K51" s="262" t="e">
        <f ca="1">+VLOOKUP($D51,Summary!$C$9:$AB$97,25,FALSE)</f>
        <v>#N/A</v>
      </c>
      <c r="L51" s="175" t="e">
        <f ca="1">+VLOOKUP($D51,Summary!$AS$11:$AV$97,3,FALSE)</f>
        <v>#N/A</v>
      </c>
      <c r="M51" s="18"/>
      <c r="N51" s="18"/>
      <c r="O51" s="252"/>
      <c r="P51" s="18"/>
      <c r="Q51" s="262" t="e">
        <f ca="1">+VLOOKUP($D51,Summary!$C$9:$AB$97,26,FALSE)</f>
        <v>#N/A</v>
      </c>
      <c r="R51" s="175" t="e">
        <f ca="1">+VLOOKUP($D51,Summary!$AS$11:$AV$97,4,FALSE)</f>
        <v>#N/A</v>
      </c>
      <c r="S51" s="18"/>
      <c r="T51" s="266" t="e">
        <f ca="1">+INDEX(Summary!A$9:A$97,MATCH(VALUE(LEFT($C51,LEN($C51)-2)),Summary!$AE$9:$AE$97,0))</f>
        <v>#N/A</v>
      </c>
      <c r="U51" s="285" t="e">
        <f ca="1">+VLOOKUP($D51,Summary!$C$9:$AD$97,28,FALSE)</f>
        <v>#N/A</v>
      </c>
      <c r="V51" s="211" t="e">
        <f t="shared" ca="1" si="33"/>
        <v>#N/A</v>
      </c>
      <c r="W51" s="156" t="e">
        <f t="shared" ca="1" si="34"/>
        <v>#N/A</v>
      </c>
      <c r="X51" s="156" t="str">
        <f t="shared" si="35"/>
        <v>35th</v>
      </c>
      <c r="AB51" s="109" t="e">
        <f t="shared" ref="AB51:AB58" ca="1" si="36">IF(T51="m",1,0)</f>
        <v>#N/A</v>
      </c>
      <c r="AC51" s="109" t="e">
        <f t="shared" ref="AC51:AC58" ca="1" si="37">+AC50+AB51</f>
        <v>#N/A</v>
      </c>
      <c r="AD51" s="109" t="e">
        <f t="shared" ca="1" si="29"/>
        <v>#N/A</v>
      </c>
      <c r="AF51" s="109" t="e">
        <f t="shared" ref="AF51:AF58" ca="1" si="38">+IF(T51="f",1,0)</f>
        <v>#N/A</v>
      </c>
      <c r="AG51" s="109" t="e">
        <f t="shared" ref="AG51:AG58" ca="1" si="39">+AG50+AF51</f>
        <v>#N/A</v>
      </c>
      <c r="AH51" s="109" t="e">
        <f t="shared" ca="1" si="32"/>
        <v>#N/A</v>
      </c>
    </row>
    <row r="52" spans="3:34" ht="15" customHeight="1">
      <c r="C52" s="268" t="s">
        <v>243</v>
      </c>
      <c r="D52" s="293" t="e">
        <f ca="1">+INDEX(Summary!C$9:C$97,MATCH(VALUE(LEFT($C52,LEN($C52)-2)),Summary!$AF$9:$AF$97,0))</f>
        <v>#N/A</v>
      </c>
      <c r="E52" s="177" t="e">
        <f ca="1">+VLOOKUP($D52,Summary!$C$9:$AB$97,24,FALSE)</f>
        <v>#N/A</v>
      </c>
      <c r="F52" s="271" t="e">
        <f ca="1">+VLOOKUP($D52,Summary!$AS$11:$AV$97,2,FALSE)</f>
        <v>#N/A</v>
      </c>
      <c r="G52" s="153"/>
      <c r="H52" s="18"/>
      <c r="I52" s="252"/>
      <c r="J52" s="18"/>
      <c r="K52" s="274" t="e">
        <f ca="1">+VLOOKUP($D52,Summary!$C$9:$AB$97,25,FALSE)</f>
        <v>#N/A</v>
      </c>
      <c r="L52" s="204" t="e">
        <f ca="1">+VLOOKUP($D52,Summary!$AS$11:$AV$97,3,FALSE)</f>
        <v>#N/A</v>
      </c>
      <c r="M52" s="18"/>
      <c r="N52" s="18"/>
      <c r="O52" s="252"/>
      <c r="P52" s="18"/>
      <c r="Q52" s="274" t="e">
        <f ca="1">+VLOOKUP($D52,Summary!$C$9:$AB$97,26,FALSE)</f>
        <v>#N/A</v>
      </c>
      <c r="R52" s="204" t="e">
        <f ca="1">+VLOOKUP($D52,Summary!$AS$11:$AV$97,4,FALSE)</f>
        <v>#N/A</v>
      </c>
      <c r="S52" s="18"/>
      <c r="T52" s="277" t="e">
        <f ca="1">+INDEX(Summary!A$9:A$97,MATCH(VALUE(LEFT($C52,LEN($C52)-2)),Summary!$AE$9:$AE$97,0))</f>
        <v>#N/A</v>
      </c>
      <c r="U52" s="286" t="e">
        <f ca="1">+VLOOKUP($D52,Summary!$C$9:$AD$97,28,FALSE)</f>
        <v>#N/A</v>
      </c>
      <c r="V52" s="212" t="e">
        <f t="shared" ca="1" si="33"/>
        <v>#N/A</v>
      </c>
      <c r="W52" s="280" t="e">
        <f t="shared" ca="1" si="34"/>
        <v>#N/A</v>
      </c>
      <c r="X52" s="280" t="str">
        <f t="shared" si="35"/>
        <v>36th</v>
      </c>
      <c r="AB52" s="109" t="e">
        <f t="shared" ca="1" si="36"/>
        <v>#N/A</v>
      </c>
      <c r="AC52" s="109" t="e">
        <f t="shared" ca="1" si="37"/>
        <v>#N/A</v>
      </c>
      <c r="AD52" s="109" t="e">
        <f t="shared" ca="1" si="29"/>
        <v>#N/A</v>
      </c>
      <c r="AF52" s="109" t="e">
        <f t="shared" ca="1" si="38"/>
        <v>#N/A</v>
      </c>
      <c r="AG52" s="109" t="e">
        <f t="shared" ca="1" si="39"/>
        <v>#N/A</v>
      </c>
      <c r="AH52" s="109" t="e">
        <f t="shared" ca="1" si="32"/>
        <v>#N/A</v>
      </c>
    </row>
    <row r="53" spans="3:34" ht="15" customHeight="1">
      <c r="C53" s="269" t="s">
        <v>244</v>
      </c>
      <c r="D53" s="294" t="e">
        <f ca="1">+INDEX(Summary!C$9:C$97,MATCH(VALUE(LEFT($C53,LEN($C53)-2)),Summary!$AF$9:$AF$97,0))</f>
        <v>#N/A</v>
      </c>
      <c r="E53" s="260" t="e">
        <f ca="1">+VLOOKUP($D53,Summary!$C$9:$AB$97,24,FALSE)</f>
        <v>#N/A</v>
      </c>
      <c r="F53" s="272" t="e">
        <f ca="1">+VLOOKUP($D53,Summary!$AS$11:$AV$97,2,FALSE)</f>
        <v>#N/A</v>
      </c>
      <c r="G53" s="153"/>
      <c r="H53" s="18"/>
      <c r="I53" s="252"/>
      <c r="J53" s="18"/>
      <c r="K53" s="275" t="e">
        <f ca="1">+VLOOKUP($D53,Summary!$C$9:$AB$97,25,FALSE)</f>
        <v>#N/A</v>
      </c>
      <c r="L53" s="261" t="e">
        <f ca="1">+VLOOKUP($D53,Summary!$AS$11:$AV$97,3,FALSE)</f>
        <v>#N/A</v>
      </c>
      <c r="M53" s="18"/>
      <c r="N53" s="18"/>
      <c r="O53" s="252"/>
      <c r="P53" s="18"/>
      <c r="Q53" s="275" t="e">
        <f ca="1">+VLOOKUP($D53,Summary!$C$9:$AB$97,26,FALSE)</f>
        <v>#N/A</v>
      </c>
      <c r="R53" s="261" t="e">
        <f ca="1">+VLOOKUP($D53,Summary!$AS$11:$AV$97,4,FALSE)</f>
        <v>#N/A</v>
      </c>
      <c r="S53" s="18"/>
      <c r="T53" s="278" t="e">
        <f ca="1">+INDEX(Summary!A$9:A$97,MATCH(VALUE(LEFT($C53,LEN($C53)-2)),Summary!$AE$9:$AE$97,0))</f>
        <v>#N/A</v>
      </c>
      <c r="U53" s="287" t="e">
        <f ca="1">+VLOOKUP($D53,Summary!$C$9:$AD$97,28,FALSE)</f>
        <v>#N/A</v>
      </c>
      <c r="V53" s="281" t="e">
        <f t="shared" ca="1" si="33"/>
        <v>#N/A</v>
      </c>
      <c r="W53" s="282" t="e">
        <f t="shared" ca="1" si="34"/>
        <v>#N/A</v>
      </c>
      <c r="X53" s="282" t="str">
        <f t="shared" si="35"/>
        <v>37th</v>
      </c>
      <c r="AB53" s="109" t="e">
        <f t="shared" ca="1" si="36"/>
        <v>#N/A</v>
      </c>
      <c r="AC53" s="109" t="e">
        <f t="shared" ca="1" si="37"/>
        <v>#N/A</v>
      </c>
      <c r="AD53" s="109" t="e">
        <f t="shared" ca="1" si="29"/>
        <v>#N/A</v>
      </c>
      <c r="AF53" s="109" t="e">
        <f t="shared" ca="1" si="38"/>
        <v>#N/A</v>
      </c>
      <c r="AG53" s="109" t="e">
        <f t="shared" ca="1" si="39"/>
        <v>#N/A</v>
      </c>
      <c r="AH53" s="109" t="e">
        <f t="shared" ca="1" si="32"/>
        <v>#N/A</v>
      </c>
    </row>
    <row r="54" spans="3:34" ht="15.75" customHeight="1">
      <c r="C54" s="296" t="s">
        <v>245</v>
      </c>
      <c r="D54" s="291" t="e">
        <f ca="1">+INDEX(Summary!C$9:C$97,MATCH(VALUE(LEFT($C54,LEN($C54)-2)),Summary!$AF$9:$AF$97,0))</f>
        <v>#N/A</v>
      </c>
      <c r="E54" s="154" t="e">
        <f ca="1">+VLOOKUP($D54,Summary!$C$9:$AB$97,24,FALSE)</f>
        <v>#N/A</v>
      </c>
      <c r="F54" s="263" t="e">
        <f ca="1">+VLOOKUP($D54,Summary!$AS$11:$AV$97,2,FALSE)</f>
        <v>#N/A</v>
      </c>
      <c r="G54" s="153"/>
      <c r="H54" s="18"/>
      <c r="I54" s="252"/>
      <c r="J54" s="18"/>
      <c r="K54" s="262" t="e">
        <f ca="1">+VLOOKUP($D54,Summary!$C$9:$AB$97,25,FALSE)</f>
        <v>#N/A</v>
      </c>
      <c r="L54" s="175" t="e">
        <f ca="1">+VLOOKUP($D54,Summary!$AS$11:$AV$97,3,FALSE)</f>
        <v>#N/A</v>
      </c>
      <c r="M54" s="19"/>
      <c r="N54" s="18"/>
      <c r="O54" s="252"/>
      <c r="P54" s="70"/>
      <c r="Q54" s="153" t="e">
        <f ca="1">+VLOOKUP($D54,Summary!$C$9:$AB$97,26,FALSE)</f>
        <v>#N/A</v>
      </c>
      <c r="R54" s="175" t="e">
        <f ca="1">+VLOOKUP($D54,Summary!$AS$11:$AV$97,4,FALSE)</f>
        <v>#N/A</v>
      </c>
      <c r="S54" s="18"/>
      <c r="T54" s="297" t="e">
        <f ca="1">+INDEX(Summary!A$9:A$97,MATCH(VALUE(LEFT($C54,LEN($C54)-2)),Summary!$AE$9:$AE$97,0))</f>
        <v>#N/A</v>
      </c>
      <c r="U54" s="175" t="e">
        <f ca="1">+VLOOKUP($D54,Summary!$C$9:$AD$97,28,FALSE)</f>
        <v>#N/A</v>
      </c>
      <c r="V54" s="211" t="e">
        <f t="shared" ca="1" si="33"/>
        <v>#N/A</v>
      </c>
      <c r="W54" s="211" t="e">
        <f t="shared" ca="1" si="34"/>
        <v>#N/A</v>
      </c>
      <c r="X54" s="156" t="str">
        <f t="shared" si="35"/>
        <v>38th</v>
      </c>
      <c r="Y54" s="19"/>
      <c r="AB54" s="109" t="e">
        <f t="shared" ca="1" si="36"/>
        <v>#N/A</v>
      </c>
      <c r="AC54" s="109" t="e">
        <f t="shared" ca="1" si="37"/>
        <v>#N/A</v>
      </c>
      <c r="AD54" s="109" t="e">
        <f t="shared" ca="1" si="29"/>
        <v>#N/A</v>
      </c>
      <c r="AF54" s="109" t="e">
        <f t="shared" ca="1" si="38"/>
        <v>#N/A</v>
      </c>
      <c r="AG54" s="109" t="e">
        <f t="shared" ca="1" si="39"/>
        <v>#N/A</v>
      </c>
      <c r="AH54" s="109" t="e">
        <f t="shared" ca="1" si="32"/>
        <v>#N/A</v>
      </c>
    </row>
    <row r="55" spans="3:34" ht="15.75" customHeight="1">
      <c r="C55" s="298" t="s">
        <v>260</v>
      </c>
      <c r="D55" s="293" t="e">
        <f ca="1">+INDEX(Summary!C$9:C$97,MATCH(VALUE(LEFT($C55,LEN($C55)-2)),Summary!$AF$9:$AF$97,0))</f>
        <v>#N/A</v>
      </c>
      <c r="E55" s="299" t="e">
        <f ca="1">+VLOOKUP($D55,Summary!$C$9:$AB$97,24,FALSE)</f>
        <v>#N/A</v>
      </c>
      <c r="F55" s="271" t="e">
        <f ca="1">+VLOOKUP($D55,Summary!$AS$11:$AV$97,2,FALSE)</f>
        <v>#N/A</v>
      </c>
      <c r="G55" s="153"/>
      <c r="H55" s="18"/>
      <c r="I55" s="252"/>
      <c r="J55" s="18"/>
      <c r="K55" s="274" t="e">
        <f ca="1">+VLOOKUP($D55,Summary!$C$9:$AB$97,25,FALSE)</f>
        <v>#N/A</v>
      </c>
      <c r="L55" s="204" t="e">
        <f ca="1">+VLOOKUP($D55,Summary!$AS$11:$AV$97,3,FALSE)</f>
        <v>#N/A</v>
      </c>
      <c r="M55" s="19"/>
      <c r="N55" s="18"/>
      <c r="O55" s="252"/>
      <c r="P55" s="70"/>
      <c r="Q55" s="274" t="e">
        <f ca="1">+VLOOKUP($D55,Summary!$C$9:$AB$97,26,FALSE)</f>
        <v>#N/A</v>
      </c>
      <c r="R55" s="204" t="e">
        <f ca="1">+VLOOKUP($D55,Summary!$AS$11:$AV$97,4,FALSE)</f>
        <v>#N/A</v>
      </c>
      <c r="S55" s="18"/>
      <c r="T55" s="300" t="e">
        <f ca="1">+INDEX(Summary!A$9:A$97,MATCH(VALUE(LEFT($C55,LEN($C55)-2)),Summary!$AE$9:$AE$97,0))</f>
        <v>#N/A</v>
      </c>
      <c r="U55" s="204" t="e">
        <f ca="1">+VLOOKUP($D55,Summary!$C$9:$AD$97,28,FALSE)</f>
        <v>#N/A</v>
      </c>
      <c r="V55" s="212" t="e">
        <f t="shared" ref="V55:V61" ca="1" si="40">+IF(AD55=0,"",AD55)</f>
        <v>#N/A</v>
      </c>
      <c r="W55" s="212" t="e">
        <f t="shared" ref="W55:W61" ca="1" si="41">+IF(AH55=0,"",AH55)</f>
        <v>#N/A</v>
      </c>
      <c r="X55" s="280" t="str">
        <f t="shared" ref="X55:X61" si="42">+C55</f>
        <v>39th</v>
      </c>
      <c r="Y55" s="19"/>
      <c r="AB55" s="109" t="e">
        <f t="shared" ca="1" si="36"/>
        <v>#N/A</v>
      </c>
      <c r="AC55" s="109" t="e">
        <f t="shared" ca="1" si="37"/>
        <v>#N/A</v>
      </c>
      <c r="AD55" s="109" t="e">
        <f t="shared" ref="AD55:AD61" ca="1" si="43">+IF(AC55=AC54,0,AC55)</f>
        <v>#N/A</v>
      </c>
      <c r="AF55" s="109" t="e">
        <f t="shared" ca="1" si="38"/>
        <v>#N/A</v>
      </c>
      <c r="AG55" s="109" t="e">
        <f t="shared" ca="1" si="39"/>
        <v>#N/A</v>
      </c>
      <c r="AH55" s="109" t="e">
        <f t="shared" ref="AH55:AH61" ca="1" si="44">+IF(AG55=AG54,0,AG55)</f>
        <v>#N/A</v>
      </c>
    </row>
    <row r="56" spans="3:34" ht="15.75" customHeight="1">
      <c r="C56" s="296" t="s">
        <v>261</v>
      </c>
      <c r="D56" s="291" t="e">
        <f ca="1">+INDEX(Summary!C$9:C$97,MATCH(VALUE(LEFT($C56,LEN($C56)-2)),Summary!$AF$9:$AF$97,0))</f>
        <v>#N/A</v>
      </c>
      <c r="E56" s="154" t="e">
        <f ca="1">+VLOOKUP($D56,Summary!$C$9:$AB$97,24,FALSE)</f>
        <v>#N/A</v>
      </c>
      <c r="F56" s="263" t="e">
        <f ca="1">+VLOOKUP($D56,Summary!$AS$11:$AV$97,2,FALSE)</f>
        <v>#N/A</v>
      </c>
      <c r="G56" s="153"/>
      <c r="H56" s="18"/>
      <c r="I56" s="252"/>
      <c r="J56" s="18"/>
      <c r="K56" s="262" t="e">
        <f ca="1">+VLOOKUP($D56,Summary!$C$9:$AB$97,25,FALSE)</f>
        <v>#N/A</v>
      </c>
      <c r="L56" s="175" t="e">
        <f ca="1">+VLOOKUP($D56,Summary!$AS$11:$AV$97,3,FALSE)</f>
        <v>#N/A</v>
      </c>
      <c r="M56" s="19"/>
      <c r="N56" s="18"/>
      <c r="O56" s="252"/>
      <c r="P56" s="70"/>
      <c r="Q56" s="153" t="e">
        <f ca="1">+VLOOKUP($D56,Summary!$C$9:$AB$97,26,FALSE)</f>
        <v>#N/A</v>
      </c>
      <c r="R56" s="175" t="e">
        <f ca="1">+VLOOKUP($D56,Summary!$AS$11:$AV$97,4,FALSE)</f>
        <v>#N/A</v>
      </c>
      <c r="S56" s="18"/>
      <c r="T56" s="297" t="e">
        <f ca="1">+INDEX(Summary!A$9:A$97,MATCH(VALUE(LEFT($C56,LEN($C56)-2)),Summary!$AE$9:$AE$97,0))</f>
        <v>#N/A</v>
      </c>
      <c r="U56" s="175" t="e">
        <f ca="1">+VLOOKUP($D56,Summary!$C$9:$AD$97,28,FALSE)</f>
        <v>#N/A</v>
      </c>
      <c r="V56" s="211" t="e">
        <f t="shared" ca="1" si="40"/>
        <v>#N/A</v>
      </c>
      <c r="W56" s="211" t="e">
        <f t="shared" ca="1" si="41"/>
        <v>#N/A</v>
      </c>
      <c r="X56" s="156" t="str">
        <f t="shared" si="42"/>
        <v>40th</v>
      </c>
      <c r="Y56" s="19"/>
      <c r="AB56" s="109" t="e">
        <f t="shared" ca="1" si="36"/>
        <v>#N/A</v>
      </c>
      <c r="AC56" s="109" t="e">
        <f t="shared" ca="1" si="37"/>
        <v>#N/A</v>
      </c>
      <c r="AD56" s="109" t="e">
        <f t="shared" ca="1" si="43"/>
        <v>#N/A</v>
      </c>
      <c r="AF56" s="109" t="e">
        <f t="shared" ca="1" si="38"/>
        <v>#N/A</v>
      </c>
      <c r="AG56" s="109" t="e">
        <f t="shared" ca="1" si="39"/>
        <v>#N/A</v>
      </c>
      <c r="AH56" s="109" t="e">
        <f t="shared" ca="1" si="44"/>
        <v>#N/A</v>
      </c>
    </row>
    <row r="57" spans="3:34" ht="15.75" customHeight="1">
      <c r="C57" s="296" t="s">
        <v>262</v>
      </c>
      <c r="D57" s="291" t="e">
        <f ca="1">+INDEX(Summary!C$9:C$97,MATCH(VALUE(LEFT($C57,LEN($C57)-2)),Summary!$AF$9:$AF$97,0))</f>
        <v>#N/A</v>
      </c>
      <c r="E57" s="154" t="e">
        <f ca="1">+VLOOKUP($D57,Summary!$C$9:$AB$97,24,FALSE)</f>
        <v>#N/A</v>
      </c>
      <c r="F57" s="263" t="e">
        <f ca="1">+VLOOKUP($D57,Summary!$AS$11:$AV$97,2,FALSE)</f>
        <v>#N/A</v>
      </c>
      <c r="G57" s="153"/>
      <c r="H57" s="18"/>
      <c r="I57" s="252"/>
      <c r="J57" s="18"/>
      <c r="K57" s="262" t="e">
        <f ca="1">+VLOOKUP($D57,Summary!$C$9:$AB$97,25,FALSE)</f>
        <v>#N/A</v>
      </c>
      <c r="L57" s="175" t="e">
        <f ca="1">+VLOOKUP($D57,Summary!$AS$11:$AV$97,3,FALSE)</f>
        <v>#N/A</v>
      </c>
      <c r="M57" s="19"/>
      <c r="N57" s="18"/>
      <c r="O57" s="252"/>
      <c r="P57" s="70"/>
      <c r="Q57" s="176" t="e">
        <f ca="1">+VLOOKUP($D57,Summary!$C$9:$AB$97,26,FALSE)</f>
        <v>#N/A</v>
      </c>
      <c r="R57" s="175" t="e">
        <f ca="1">+VLOOKUP($D57,Summary!$AS$11:$AV$97,4,FALSE)</f>
        <v>#N/A</v>
      </c>
      <c r="S57" s="18"/>
      <c r="T57" s="297" t="e">
        <f ca="1">+INDEX(Summary!A$9:A$97,MATCH(VALUE(LEFT($C57,LEN($C57)-2)),Summary!$AE$9:$AE$97,0))</f>
        <v>#N/A</v>
      </c>
      <c r="U57" s="175" t="e">
        <f ca="1">+VLOOKUP($D57,Summary!$C$9:$AD$97,28,FALSE)</f>
        <v>#N/A</v>
      </c>
      <c r="V57" s="211" t="e">
        <f t="shared" ca="1" si="40"/>
        <v>#N/A</v>
      </c>
      <c r="W57" s="211" t="e">
        <f t="shared" ca="1" si="41"/>
        <v>#N/A</v>
      </c>
      <c r="X57" s="156" t="str">
        <f t="shared" si="42"/>
        <v>41st</v>
      </c>
      <c r="Y57" s="19"/>
      <c r="AB57" s="109" t="e">
        <f t="shared" ca="1" si="36"/>
        <v>#N/A</v>
      </c>
      <c r="AC57" s="109" t="e">
        <f t="shared" ca="1" si="37"/>
        <v>#N/A</v>
      </c>
      <c r="AD57" s="109" t="e">
        <f t="shared" ca="1" si="43"/>
        <v>#N/A</v>
      </c>
      <c r="AF57" s="109" t="e">
        <f t="shared" ca="1" si="38"/>
        <v>#N/A</v>
      </c>
      <c r="AG57" s="109" t="e">
        <f t="shared" ca="1" si="39"/>
        <v>#N/A</v>
      </c>
      <c r="AH57" s="109" t="e">
        <f t="shared" ca="1" si="44"/>
        <v>#N/A</v>
      </c>
    </row>
    <row r="58" spans="3:34" ht="15.75" customHeight="1">
      <c r="C58" s="298" t="s">
        <v>263</v>
      </c>
      <c r="D58" s="293" t="e">
        <f ca="1">+INDEX(Summary!C$9:C$97,MATCH(VALUE(LEFT($C58,LEN($C58)-2)),Summary!$AF$9:$AF$97,0))</f>
        <v>#N/A</v>
      </c>
      <c r="E58" s="299" t="e">
        <f ca="1">+VLOOKUP($D58,Summary!$C$9:$AB$97,24,FALSE)</f>
        <v>#N/A</v>
      </c>
      <c r="F58" s="271" t="e">
        <f ca="1">+VLOOKUP($D58,Summary!$AS$11:$AV$97,2,FALSE)</f>
        <v>#N/A</v>
      </c>
      <c r="G58" s="153"/>
      <c r="H58" s="18"/>
      <c r="I58" s="252"/>
      <c r="J58" s="18"/>
      <c r="K58" s="274" t="e">
        <f ca="1">+VLOOKUP($D58,Summary!$C$9:$AB$97,25,FALSE)</f>
        <v>#N/A</v>
      </c>
      <c r="L58" s="204" t="e">
        <f ca="1">+VLOOKUP($D58,Summary!$AS$11:$AV$97,3,FALSE)</f>
        <v>#N/A</v>
      </c>
      <c r="M58" s="19"/>
      <c r="N58" s="18"/>
      <c r="O58" s="252"/>
      <c r="P58" s="70"/>
      <c r="Q58" s="177" t="e">
        <f ca="1">+VLOOKUP($D58,Summary!$C$9:$AB$97,26,FALSE)</f>
        <v>#N/A</v>
      </c>
      <c r="R58" s="204" t="e">
        <f ca="1">+VLOOKUP($D58,Summary!$AS$11:$AV$97,4,FALSE)</f>
        <v>#N/A</v>
      </c>
      <c r="S58" s="18"/>
      <c r="T58" s="300" t="e">
        <f ca="1">+INDEX(Summary!A$9:A$97,MATCH(VALUE(LEFT($C58,LEN($C58)-2)),Summary!$AE$9:$AE$97,0))</f>
        <v>#N/A</v>
      </c>
      <c r="U58" s="204" t="e">
        <f ca="1">+VLOOKUP($D58,Summary!$C$9:$AD$97,28,FALSE)</f>
        <v>#N/A</v>
      </c>
      <c r="V58" s="212" t="e">
        <f t="shared" ca="1" si="40"/>
        <v>#N/A</v>
      </c>
      <c r="W58" s="212" t="e">
        <f t="shared" ca="1" si="41"/>
        <v>#N/A</v>
      </c>
      <c r="X58" s="280" t="str">
        <f t="shared" si="42"/>
        <v>42nd</v>
      </c>
      <c r="Y58" s="19"/>
      <c r="AB58" s="109" t="e">
        <f t="shared" ca="1" si="36"/>
        <v>#N/A</v>
      </c>
      <c r="AC58" s="109" t="e">
        <f t="shared" ca="1" si="37"/>
        <v>#N/A</v>
      </c>
      <c r="AD58" s="109" t="e">
        <f t="shared" ca="1" si="43"/>
        <v>#N/A</v>
      </c>
      <c r="AF58" s="109" t="e">
        <f t="shared" ca="1" si="38"/>
        <v>#N/A</v>
      </c>
      <c r="AG58" s="109" t="e">
        <f t="shared" ca="1" si="39"/>
        <v>#N/A</v>
      </c>
      <c r="AH58" s="109" t="e">
        <f t="shared" ca="1" si="44"/>
        <v>#N/A</v>
      </c>
    </row>
    <row r="59" spans="3:34" ht="15.75" customHeight="1">
      <c r="C59" s="296" t="s">
        <v>264</v>
      </c>
      <c r="D59" s="291" t="e">
        <f ca="1">+INDEX(Summary!C$9:C$97,MATCH(VALUE(LEFT($C59,LEN($C59)-2)),Summary!$AF$9:$AF$97,0))</f>
        <v>#N/A</v>
      </c>
      <c r="E59" s="154" t="e">
        <f ca="1">+VLOOKUP($D59,Summary!$C$9:$AB$97,24,FALSE)</f>
        <v>#N/A</v>
      </c>
      <c r="F59" s="263" t="e">
        <f ca="1">+VLOOKUP($D59,Summary!$AS$11:$AV$97,2,FALSE)</f>
        <v>#N/A</v>
      </c>
      <c r="G59" s="153"/>
      <c r="H59" s="18"/>
      <c r="I59" s="252"/>
      <c r="J59" s="18"/>
      <c r="K59" s="262" t="e">
        <f ca="1">+VLOOKUP($D59,Summary!$C$9:$AB$97,25,FALSE)</f>
        <v>#N/A</v>
      </c>
      <c r="L59" s="175" t="e">
        <f ca="1">+VLOOKUP($D59,Summary!$AS$11:$AV$97,3,FALSE)</f>
        <v>#N/A</v>
      </c>
      <c r="M59" s="19"/>
      <c r="N59" s="18"/>
      <c r="O59" s="252"/>
      <c r="P59" s="70"/>
      <c r="Q59" s="153" t="e">
        <f ca="1">+VLOOKUP($D59,Summary!$C$9:$AB$97,26,FALSE)</f>
        <v>#N/A</v>
      </c>
      <c r="R59" s="175" t="e">
        <f ca="1">+VLOOKUP($D59,Summary!$AS$11:$AV$97,4,FALSE)</f>
        <v>#N/A</v>
      </c>
      <c r="S59" s="18"/>
      <c r="T59" s="297" t="e">
        <f ca="1">+INDEX(Summary!A$9:A$97,MATCH(VALUE(LEFT($C59,LEN($C59)-2)),Summary!$AE$9:$AE$97,0))</f>
        <v>#N/A</v>
      </c>
      <c r="U59" s="175" t="e">
        <f ca="1">+VLOOKUP($D59,Summary!$C$9:$AD$97,28,FALSE)</f>
        <v>#N/A</v>
      </c>
      <c r="V59" s="211" t="e">
        <f t="shared" ca="1" si="40"/>
        <v>#N/A</v>
      </c>
      <c r="W59" s="211" t="e">
        <f t="shared" ca="1" si="41"/>
        <v>#N/A</v>
      </c>
      <c r="X59" s="156" t="str">
        <f t="shared" si="42"/>
        <v>43rd</v>
      </c>
      <c r="Y59" s="19"/>
      <c r="AB59" s="109" t="e">
        <f ca="1">IF(T59="m",1,0)</f>
        <v>#N/A</v>
      </c>
      <c r="AC59" s="109" t="e">
        <f ca="1">+AC58+AB59</f>
        <v>#N/A</v>
      </c>
      <c r="AD59" s="109" t="e">
        <f t="shared" ca="1" si="43"/>
        <v>#N/A</v>
      </c>
      <c r="AF59" s="109" t="e">
        <f ca="1">+IF(T59="f",1,0)</f>
        <v>#N/A</v>
      </c>
      <c r="AG59" s="109" t="e">
        <f ca="1">+AG58+AF59</f>
        <v>#N/A</v>
      </c>
      <c r="AH59" s="109" t="e">
        <f t="shared" ca="1" si="44"/>
        <v>#N/A</v>
      </c>
    </row>
    <row r="60" spans="3:34" ht="15.75" customHeight="1" thickBot="1">
      <c r="C60" s="139" t="s">
        <v>266</v>
      </c>
      <c r="D60" s="292" t="e">
        <f ca="1">+INDEX(Summary!C$9:C$97,MATCH(VALUE(LEFT($C60,LEN($C60)-2)),Summary!$AF$9:$AF$97,0))</f>
        <v>#N/A</v>
      </c>
      <c r="E60" s="155" t="e">
        <f ca="1">+VLOOKUP($D60,Summary!$C$9:$AB$97,24,FALSE)</f>
        <v>#N/A</v>
      </c>
      <c r="F60" s="264" t="e">
        <f ca="1">+VLOOKUP($D60,Summary!$AS$11:$AV$97,2,FALSE)</f>
        <v>#N/A</v>
      </c>
      <c r="G60" s="153"/>
      <c r="H60" s="18"/>
      <c r="I60" s="252"/>
      <c r="J60" s="18"/>
      <c r="K60" s="265" t="e">
        <f ca="1">+VLOOKUP($D60,Summary!$C$9:$AB$97,25,FALSE)</f>
        <v>#N/A</v>
      </c>
      <c r="L60" s="284" t="e">
        <f ca="1">+VLOOKUP($D60,Summary!$AS$11:$AV$97,3,FALSE)</f>
        <v>#N/A</v>
      </c>
      <c r="M60" s="19"/>
      <c r="N60" s="18"/>
      <c r="O60" s="252"/>
      <c r="P60" s="70"/>
      <c r="Q60" s="301" t="e">
        <f ca="1">+VLOOKUP($D60,Summary!$C$9:$AB$97,26,FALSE)</f>
        <v>#N/A</v>
      </c>
      <c r="R60" s="253" t="e">
        <f ca="1">+VLOOKUP($D60,Summary!$AS$11:$AV$97,4,FALSE)</f>
        <v>#N/A</v>
      </c>
      <c r="S60" s="18"/>
      <c r="T60" s="295" t="e">
        <f ca="1">+INDEX(Summary!A$9:A$97,MATCH(VALUE(LEFT($C60,LEN($C60)-2)),Summary!$AE$9:$AE$97,0))</f>
        <v>#N/A</v>
      </c>
      <c r="U60" s="253" t="e">
        <f ca="1">+VLOOKUP($D60,Summary!$C$9:$AD$97,28,FALSE)</f>
        <v>#N/A</v>
      </c>
      <c r="V60" s="254" t="e">
        <f t="shared" ca="1" si="40"/>
        <v>#N/A</v>
      </c>
      <c r="W60" s="254" t="e">
        <f t="shared" ca="1" si="41"/>
        <v>#N/A</v>
      </c>
      <c r="X60" s="267" t="str">
        <f t="shared" si="42"/>
        <v>44th</v>
      </c>
      <c r="Y60" s="19"/>
      <c r="AB60" s="109" t="e">
        <f ca="1">IF(T60="m",1,0)</f>
        <v>#N/A</v>
      </c>
      <c r="AC60" s="109" t="e">
        <f ca="1">+AC59+AB60</f>
        <v>#N/A</v>
      </c>
      <c r="AD60" s="109" t="e">
        <f t="shared" ca="1" si="43"/>
        <v>#N/A</v>
      </c>
      <c r="AF60" s="109" t="e">
        <f ca="1">+IF(T60="f",1,0)</f>
        <v>#N/A</v>
      </c>
      <c r="AG60" s="109" t="e">
        <f ca="1">+AG59+AF60</f>
        <v>#N/A</v>
      </c>
      <c r="AH60" s="109" t="e">
        <f t="shared" ca="1" si="44"/>
        <v>#N/A</v>
      </c>
    </row>
    <row r="61" spans="3:34" ht="15.75" hidden="1" customHeight="1" thickBot="1">
      <c r="C61" s="139" t="s">
        <v>267</v>
      </c>
      <c r="D61" s="292" t="e">
        <f ca="1">+INDEX(Summary!C$9:C$97,MATCH(VALUE(LEFT($C61,LEN($C61)-2)),Summary!$AF$9:$AF$97,0))</f>
        <v>#N/A</v>
      </c>
      <c r="E61" s="155" t="e">
        <f ca="1">+VLOOKUP($D61,Summary!$C$9:$AB$97,24,FALSE)</f>
        <v>#N/A</v>
      </c>
      <c r="F61" s="264" t="e">
        <f ca="1">+VLOOKUP($D61,Summary!$AS$11:$AV$97,2,FALSE)</f>
        <v>#N/A</v>
      </c>
      <c r="G61" s="153"/>
      <c r="H61" s="18"/>
      <c r="I61" s="252"/>
      <c r="J61" s="18"/>
      <c r="K61" s="265" t="e">
        <f ca="1">+VLOOKUP($D61,Summary!$C$9:$AB$97,25,FALSE)</f>
        <v>#N/A</v>
      </c>
      <c r="L61" s="284" t="e">
        <f ca="1">+VLOOKUP($D61,Summary!$AS$11:$AV$97,3,FALSE)</f>
        <v>#N/A</v>
      </c>
      <c r="M61" s="19"/>
      <c r="N61" s="18"/>
      <c r="O61" s="252"/>
      <c r="P61" s="70"/>
      <c r="Q61" s="153" t="e">
        <f ca="1">+VLOOKUP($D61,Summary!$C$9:$AB$97,26,FALSE)</f>
        <v>#N/A</v>
      </c>
      <c r="R61" s="253" t="e">
        <f ca="1">+VLOOKUP($D61,Summary!$AS$11:$AV$97,4,FALSE)</f>
        <v>#N/A</v>
      </c>
      <c r="S61" s="18"/>
      <c r="T61" s="295" t="e">
        <f ca="1">+INDEX(Summary!A$9:A$97,MATCH(VALUE(LEFT($C61,LEN($C61)-2)),Summary!$AE$9:$AE$97,0))</f>
        <v>#N/A</v>
      </c>
      <c r="U61" s="253" t="e">
        <f ca="1">+VLOOKUP($D61,Summary!$C$9:$AD$97,28,FALSE)</f>
        <v>#N/A</v>
      </c>
      <c r="V61" s="254" t="e">
        <f t="shared" ca="1" si="40"/>
        <v>#N/A</v>
      </c>
      <c r="W61" s="254" t="e">
        <f t="shared" ca="1" si="41"/>
        <v>#N/A</v>
      </c>
      <c r="X61" s="267" t="str">
        <f t="shared" si="42"/>
        <v>45th</v>
      </c>
      <c r="Y61" s="19"/>
      <c r="AB61" s="109" t="e">
        <f ca="1">IF(T61="m",1,0)</f>
        <v>#N/A</v>
      </c>
      <c r="AC61" s="109" t="e">
        <f ca="1">+AC60+AB61</f>
        <v>#N/A</v>
      </c>
      <c r="AD61" s="109" t="e">
        <f t="shared" ca="1" si="43"/>
        <v>#N/A</v>
      </c>
      <c r="AF61" s="109" t="e">
        <f ca="1">+IF(T61="f",1,0)</f>
        <v>#N/A</v>
      </c>
      <c r="AG61" s="109" t="e">
        <f ca="1">+AG60+AF61</f>
        <v>#N/A</v>
      </c>
      <c r="AH61" s="109" t="e">
        <f t="shared" ca="1" si="44"/>
        <v>#N/A</v>
      </c>
    </row>
    <row r="63" spans="3:34">
      <c r="C63" s="304" t="s">
        <v>282</v>
      </c>
    </row>
    <row r="64" spans="3:34">
      <c r="C64" s="304" t="s">
        <v>268</v>
      </c>
    </row>
    <row r="65" spans="3:5">
      <c r="C65" s="304" t="s">
        <v>269</v>
      </c>
    </row>
    <row r="66" spans="3:5">
      <c r="C66" s="304" t="s">
        <v>270</v>
      </c>
    </row>
    <row r="67" spans="3:5">
      <c r="C67" s="304" t="s">
        <v>271</v>
      </c>
      <c r="E67" s="69"/>
    </row>
    <row r="68" spans="3:5">
      <c r="C68" s="304" t="s">
        <v>272</v>
      </c>
      <c r="E68" s="69"/>
    </row>
    <row r="69" spans="3:5">
      <c r="C69" s="304" t="s">
        <v>273</v>
      </c>
    </row>
    <row r="70" spans="3:5">
      <c r="C70" s="304" t="s">
        <v>274</v>
      </c>
    </row>
  </sheetData>
  <mergeCells count="19">
    <mergeCell ref="D15:D16"/>
    <mergeCell ref="C5:G5"/>
    <mergeCell ref="I5:M5"/>
    <mergeCell ref="O5:S5"/>
    <mergeCell ref="P6:Q6"/>
    <mergeCell ref="R6:S6"/>
    <mergeCell ref="C13:X13"/>
    <mergeCell ref="J6:K6"/>
    <mergeCell ref="L6:M6"/>
    <mergeCell ref="D6:E6"/>
    <mergeCell ref="AB16:AD16"/>
    <mergeCell ref="AF16:AH16"/>
    <mergeCell ref="F6:G6"/>
    <mergeCell ref="V15:X15"/>
    <mergeCell ref="Q15:R15"/>
    <mergeCell ref="K15:L15"/>
    <mergeCell ref="U15:U16"/>
    <mergeCell ref="T15:T16"/>
    <mergeCell ref="E15:F15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5"/>
  <sheetViews>
    <sheetView tabSelected="1" workbookViewId="0">
      <pane ySplit="6" topLeftCell="A7" activePane="bottomLeft" state="frozen"/>
      <selection pane="bottomLeft"/>
    </sheetView>
  </sheetViews>
  <sheetFormatPr defaultRowHeight="12.75"/>
  <cols>
    <col min="3" max="3" width="9.85546875" style="396" customWidth="1"/>
    <col min="4" max="4" width="1" customWidth="1"/>
    <col min="5" max="5" width="19.5703125" bestFit="1" customWidth="1"/>
    <col min="6" max="6" width="10.140625" style="395" bestFit="1" customWidth="1"/>
    <col min="7" max="7" width="4.140625" style="397" customWidth="1"/>
    <col min="8" max="9" width="3.85546875" customWidth="1"/>
    <col min="10" max="10" width="4.140625" hidden="1" customWidth="1"/>
    <col min="11" max="11" width="4.5703125" hidden="1" customWidth="1"/>
    <col min="12" max="12" width="9.140625" style="405"/>
    <col min="13" max="14" width="9.140625" style="408"/>
    <col min="15" max="15" width="7.5703125" style="397" customWidth="1"/>
    <col min="16" max="16" width="5.28515625" style="421" customWidth="1"/>
  </cols>
  <sheetData>
    <row r="1" spans="2:16" ht="13.5" thickBot="1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  <c r="M1" s="407"/>
      <c r="N1" s="407"/>
      <c r="O1" s="403"/>
      <c r="P1" s="420"/>
    </row>
    <row r="2" spans="2:16" ht="12.75" customHeight="1">
      <c r="C2" s="567" t="s">
        <v>438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</row>
    <row r="3" spans="2:16" ht="12.75" customHeight="1">
      <c r="B3" s="1"/>
      <c r="C3" s="570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2"/>
    </row>
    <row r="4" spans="2:16" ht="13.5" thickBot="1">
      <c r="C4" s="573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5"/>
    </row>
    <row r="5" spans="2:16">
      <c r="C5" s="559" t="s">
        <v>432</v>
      </c>
      <c r="D5" s="359"/>
      <c r="E5" s="359"/>
      <c r="F5" s="560"/>
      <c r="G5" s="561"/>
      <c r="H5" s="562" t="s">
        <v>3</v>
      </c>
      <c r="I5" s="562"/>
      <c r="J5" s="359"/>
      <c r="K5" s="359"/>
      <c r="L5" s="563"/>
      <c r="M5" s="564"/>
      <c r="N5" s="564"/>
      <c r="O5" s="565"/>
      <c r="P5" s="566"/>
    </row>
    <row r="6" spans="2:16" ht="13.5" thickBot="1">
      <c r="C6" s="470" t="s">
        <v>13</v>
      </c>
      <c r="D6" s="471"/>
      <c r="E6" s="471" t="s">
        <v>7</v>
      </c>
      <c r="F6" s="472" t="s">
        <v>433</v>
      </c>
      <c r="G6" s="473" t="s">
        <v>8</v>
      </c>
      <c r="H6" s="474" t="s">
        <v>434</v>
      </c>
      <c r="I6" s="474" t="s">
        <v>330</v>
      </c>
      <c r="J6" s="471"/>
      <c r="K6" s="471"/>
      <c r="L6" s="475" t="s">
        <v>435</v>
      </c>
      <c r="M6" s="476" t="s">
        <v>5</v>
      </c>
      <c r="N6" s="476" t="s">
        <v>437</v>
      </c>
      <c r="O6" s="477" t="s">
        <v>2</v>
      </c>
      <c r="P6" s="478" t="s">
        <v>94</v>
      </c>
    </row>
    <row r="7" spans="2:16">
      <c r="C7" s="524">
        <v>1.0601851851851854E-2</v>
      </c>
      <c r="D7" s="525"/>
      <c r="E7" s="526" t="s">
        <v>439</v>
      </c>
      <c r="F7" s="527">
        <v>37357</v>
      </c>
      <c r="G7" s="528" t="s">
        <v>10</v>
      </c>
      <c r="H7" s="529">
        <v>12</v>
      </c>
      <c r="I7" s="525">
        <v>7</v>
      </c>
      <c r="J7" s="526"/>
      <c r="K7" s="530">
        <v>5</v>
      </c>
      <c r="L7" s="531">
        <v>0.91055833333333336</v>
      </c>
      <c r="M7" s="530">
        <v>591.56672223132375</v>
      </c>
      <c r="N7" s="530">
        <v>649.67499999999995</v>
      </c>
      <c r="O7" s="453">
        <v>70.925218340611337</v>
      </c>
      <c r="P7" s="532" t="str">
        <f t="shared" ref="P7:P38" si="0">+G7&amp;TEXT(SUMPRODUCT(--(G7=$G$7:$G$96),--(O7&lt;$O$7:$O$96))+1,0)</f>
        <v>f1</v>
      </c>
    </row>
    <row r="8" spans="2:16">
      <c r="C8" s="533">
        <v>2.2152777777777775E-2</v>
      </c>
      <c r="D8" s="454"/>
      <c r="E8" s="399" t="s">
        <v>429</v>
      </c>
      <c r="F8" s="424">
        <v>18492</v>
      </c>
      <c r="G8" s="425" t="s">
        <v>10</v>
      </c>
      <c r="H8" s="427">
        <v>64</v>
      </c>
      <c r="I8" s="450">
        <v>3</v>
      </c>
      <c r="J8" s="455"/>
      <c r="K8" s="456">
        <v>9</v>
      </c>
      <c r="L8" s="457">
        <v>0.73292499999999994</v>
      </c>
      <c r="M8" s="458">
        <v>986.5752</v>
      </c>
      <c r="N8" s="459">
        <v>1346.079</v>
      </c>
      <c r="O8" s="400">
        <v>70.328056426332296</v>
      </c>
      <c r="P8" s="460" t="str">
        <f t="shared" si="0"/>
        <v>f2</v>
      </c>
    </row>
    <row r="9" spans="2:16">
      <c r="C9" s="533">
        <v>1.6851851851851851E-2</v>
      </c>
      <c r="D9" s="454"/>
      <c r="E9" s="399" t="s">
        <v>426</v>
      </c>
      <c r="F9" s="424">
        <v>29118</v>
      </c>
      <c r="G9" s="425" t="s">
        <v>10</v>
      </c>
      <c r="H9" s="426">
        <v>35</v>
      </c>
      <c r="I9" s="402">
        <v>2</v>
      </c>
      <c r="J9" s="455"/>
      <c r="K9" s="456">
        <v>9</v>
      </c>
      <c r="L9" s="457">
        <v>0.99139999999999995</v>
      </c>
      <c r="M9" s="458">
        <v>986.5752</v>
      </c>
      <c r="N9" s="459">
        <v>995.13300000000004</v>
      </c>
      <c r="O9" s="400">
        <v>68.347046703296712</v>
      </c>
      <c r="P9" s="460" t="str">
        <f t="shared" si="0"/>
        <v>f3</v>
      </c>
    </row>
    <row r="10" spans="2:16">
      <c r="C10" s="534">
        <v>1.7488425925925925E-2</v>
      </c>
      <c r="D10" s="535"/>
      <c r="E10" s="536" t="s">
        <v>381</v>
      </c>
      <c r="F10" s="537">
        <v>26809</v>
      </c>
      <c r="G10" s="538" t="s">
        <v>10</v>
      </c>
      <c r="H10" s="452">
        <v>41</v>
      </c>
      <c r="I10" s="539">
        <v>5</v>
      </c>
      <c r="J10" s="540"/>
      <c r="K10" s="541">
        <v>9</v>
      </c>
      <c r="L10" s="542">
        <v>0.96220833333333333</v>
      </c>
      <c r="M10" s="543">
        <v>986.5752</v>
      </c>
      <c r="N10" s="544">
        <v>1025.3240000000001</v>
      </c>
      <c r="O10" s="451">
        <v>67.857313037723372</v>
      </c>
      <c r="P10" s="545" t="str">
        <f t="shared" si="0"/>
        <v>f4</v>
      </c>
    </row>
    <row r="11" spans="2:16">
      <c r="C11" s="546">
        <v>5.6249999999999989E-3</v>
      </c>
      <c r="D11" s="547"/>
      <c r="E11" s="247" t="s">
        <v>356</v>
      </c>
      <c r="F11" s="21">
        <v>38137</v>
      </c>
      <c r="G11" s="391" t="s">
        <v>10</v>
      </c>
      <c r="H11" s="416">
        <v>10</v>
      </c>
      <c r="I11" s="23">
        <v>5</v>
      </c>
      <c r="J11" s="548"/>
      <c r="K11" s="409">
        <v>2</v>
      </c>
      <c r="L11" s="428">
        <v>0.86549166666666677</v>
      </c>
      <c r="M11" s="414">
        <v>275.85569175950195</v>
      </c>
      <c r="N11" s="415">
        <v>318.72699999999998</v>
      </c>
      <c r="O11" s="248">
        <v>65.581687242798367</v>
      </c>
      <c r="P11" s="549" t="str">
        <f t="shared" si="0"/>
        <v>f5</v>
      </c>
    </row>
    <row r="12" spans="2:16">
      <c r="C12" s="546">
        <v>5.7638888888888887E-3</v>
      </c>
      <c r="D12" s="547"/>
      <c r="E12" s="247" t="s">
        <v>357</v>
      </c>
      <c r="F12" s="21">
        <v>38310</v>
      </c>
      <c r="G12" s="391" t="s">
        <v>10</v>
      </c>
      <c r="H12" s="416">
        <v>10</v>
      </c>
      <c r="I12" s="23">
        <v>0</v>
      </c>
      <c r="J12" s="548"/>
      <c r="K12" s="409">
        <v>2</v>
      </c>
      <c r="L12" s="428">
        <v>0.85545000000000004</v>
      </c>
      <c r="M12" s="414">
        <v>275.85569175950195</v>
      </c>
      <c r="N12" s="415">
        <v>322.46899999999999</v>
      </c>
      <c r="O12" s="248">
        <v>64.75281124497991</v>
      </c>
      <c r="P12" s="549" t="str">
        <f t="shared" si="0"/>
        <v>f6</v>
      </c>
    </row>
    <row r="13" spans="2:16">
      <c r="C13" s="546">
        <v>1.1828703703703704E-2</v>
      </c>
      <c r="D13" s="23"/>
      <c r="E13" s="252" t="s">
        <v>436</v>
      </c>
      <c r="F13" s="21">
        <v>37571</v>
      </c>
      <c r="G13" s="391" t="s">
        <v>10</v>
      </c>
      <c r="H13" s="416">
        <v>12</v>
      </c>
      <c r="I13" s="23">
        <v>0</v>
      </c>
      <c r="J13" s="252"/>
      <c r="K13" s="409">
        <v>5</v>
      </c>
      <c r="L13" s="428">
        <v>0.89924999999999999</v>
      </c>
      <c r="M13" s="409">
        <v>591.56672223132375</v>
      </c>
      <c r="N13" s="409">
        <v>657.84500000000003</v>
      </c>
      <c r="O13" s="157">
        <v>64.368395303326807</v>
      </c>
      <c r="P13" s="549" t="str">
        <f t="shared" si="0"/>
        <v>f7</v>
      </c>
    </row>
    <row r="14" spans="2:16">
      <c r="C14" s="546">
        <v>5.8796296296296296E-3</v>
      </c>
      <c r="D14" s="547"/>
      <c r="E14" s="247" t="s">
        <v>410</v>
      </c>
      <c r="F14" s="21">
        <v>38299</v>
      </c>
      <c r="G14" s="391" t="s">
        <v>10</v>
      </c>
      <c r="H14" s="416">
        <v>10</v>
      </c>
      <c r="I14" s="23">
        <v>0</v>
      </c>
      <c r="J14" s="548"/>
      <c r="K14" s="409">
        <v>2</v>
      </c>
      <c r="L14" s="428">
        <v>0.85545000000000004</v>
      </c>
      <c r="M14" s="414">
        <v>275.85569175950195</v>
      </c>
      <c r="N14" s="415">
        <v>322.46899999999999</v>
      </c>
      <c r="O14" s="248">
        <v>63.478149606299219</v>
      </c>
      <c r="P14" s="549" t="str">
        <f t="shared" si="0"/>
        <v>f8</v>
      </c>
    </row>
    <row r="15" spans="2:16">
      <c r="C15" s="546">
        <v>1.8090277777777778E-2</v>
      </c>
      <c r="D15" s="547"/>
      <c r="E15" s="247" t="s">
        <v>427</v>
      </c>
      <c r="F15" s="21">
        <v>29875</v>
      </c>
      <c r="G15" s="391" t="s">
        <v>10</v>
      </c>
      <c r="H15" s="416">
        <v>33</v>
      </c>
      <c r="I15" s="23">
        <v>1</v>
      </c>
      <c r="J15" s="548"/>
      <c r="K15" s="409">
        <v>9</v>
      </c>
      <c r="L15" s="428">
        <v>0.99649166666666666</v>
      </c>
      <c r="M15" s="414">
        <v>986.5752</v>
      </c>
      <c r="N15" s="415">
        <v>990.04899999999998</v>
      </c>
      <c r="O15" s="248">
        <v>63.342866282789501</v>
      </c>
      <c r="P15" s="549" t="str">
        <f t="shared" si="0"/>
        <v>f9</v>
      </c>
    </row>
    <row r="16" spans="2:16">
      <c r="C16" s="546">
        <v>2.0266203703703703E-2</v>
      </c>
      <c r="D16" s="547"/>
      <c r="E16" s="247" t="s">
        <v>382</v>
      </c>
      <c r="F16" s="21">
        <v>23947</v>
      </c>
      <c r="G16" s="391" t="s">
        <v>10</v>
      </c>
      <c r="H16" s="416">
        <v>49</v>
      </c>
      <c r="I16" s="23">
        <v>3</v>
      </c>
      <c r="J16" s="548"/>
      <c r="K16" s="409">
        <v>9</v>
      </c>
      <c r="L16" s="428">
        <v>0.89627500000000004</v>
      </c>
      <c r="M16" s="414">
        <v>986.5752</v>
      </c>
      <c r="N16" s="415">
        <v>1100.751</v>
      </c>
      <c r="O16" s="248">
        <v>62.864134780125639</v>
      </c>
      <c r="P16" s="549" t="str">
        <f t="shared" si="0"/>
        <v>f10</v>
      </c>
    </row>
    <row r="17" spans="3:16">
      <c r="C17" s="546">
        <v>5.9953703703703697E-3</v>
      </c>
      <c r="D17" s="547"/>
      <c r="E17" s="247" t="s">
        <v>360</v>
      </c>
      <c r="F17" s="21">
        <v>38330</v>
      </c>
      <c r="G17" s="391" t="s">
        <v>10</v>
      </c>
      <c r="H17" s="416">
        <v>9</v>
      </c>
      <c r="I17" s="23">
        <v>11</v>
      </c>
      <c r="J17" s="548"/>
      <c r="K17" s="409">
        <v>2</v>
      </c>
      <c r="L17" s="428">
        <v>0.85344166666666665</v>
      </c>
      <c r="M17" s="414">
        <v>275.85569175950195</v>
      </c>
      <c r="N17" s="415">
        <v>323.22699999999998</v>
      </c>
      <c r="O17" s="248">
        <v>62.399034749034755</v>
      </c>
      <c r="P17" s="549" t="str">
        <f t="shared" si="0"/>
        <v>f11</v>
      </c>
    </row>
    <row r="18" spans="3:16">
      <c r="C18" s="546">
        <v>5.9490740740740745E-3</v>
      </c>
      <c r="D18" s="547"/>
      <c r="E18" s="247" t="s">
        <v>359</v>
      </c>
      <c r="F18" s="21">
        <v>38221</v>
      </c>
      <c r="G18" s="391" t="s">
        <v>10</v>
      </c>
      <c r="H18" s="416">
        <v>10</v>
      </c>
      <c r="I18" s="23">
        <v>3</v>
      </c>
      <c r="J18" s="548"/>
      <c r="K18" s="409">
        <v>2</v>
      </c>
      <c r="L18" s="428">
        <v>0.86147499999999999</v>
      </c>
      <c r="M18" s="414">
        <v>275.85569175950195</v>
      </c>
      <c r="N18" s="415">
        <v>320.21300000000002</v>
      </c>
      <c r="O18" s="248">
        <v>62.298249027237361</v>
      </c>
      <c r="P18" s="549" t="str">
        <f t="shared" si="0"/>
        <v>f12</v>
      </c>
    </row>
    <row r="19" spans="3:16">
      <c r="C19" s="546">
        <v>6.168981481481481E-3</v>
      </c>
      <c r="D19" s="547"/>
      <c r="E19" s="247" t="s">
        <v>363</v>
      </c>
      <c r="F19" s="21">
        <v>38533</v>
      </c>
      <c r="G19" s="391" t="s">
        <v>10</v>
      </c>
      <c r="H19" s="416">
        <v>9</v>
      </c>
      <c r="I19" s="23">
        <v>4</v>
      </c>
      <c r="J19" s="548"/>
      <c r="K19" s="409">
        <v>2</v>
      </c>
      <c r="L19" s="428">
        <v>0.83901666666666674</v>
      </c>
      <c r="M19" s="414">
        <v>275.85569175950195</v>
      </c>
      <c r="N19" s="415">
        <v>328.78500000000003</v>
      </c>
      <c r="O19" s="248">
        <v>61.685741088180116</v>
      </c>
      <c r="P19" s="549" t="str">
        <f t="shared" si="0"/>
        <v>f13</v>
      </c>
    </row>
    <row r="20" spans="3:16">
      <c r="C20" s="546">
        <v>1.8726851851851852E-2</v>
      </c>
      <c r="D20" s="547"/>
      <c r="E20" s="247" t="s">
        <v>428</v>
      </c>
      <c r="F20" s="21">
        <v>28863</v>
      </c>
      <c r="G20" s="391" t="s">
        <v>10</v>
      </c>
      <c r="H20" s="416">
        <v>35</v>
      </c>
      <c r="I20" s="23">
        <v>10</v>
      </c>
      <c r="J20" s="548"/>
      <c r="K20" s="409">
        <v>9</v>
      </c>
      <c r="L20" s="428">
        <v>0.98926666666666663</v>
      </c>
      <c r="M20" s="414">
        <v>986.5752</v>
      </c>
      <c r="N20" s="415">
        <v>997.279</v>
      </c>
      <c r="O20" s="248">
        <v>61.636526576019776</v>
      </c>
      <c r="P20" s="549" t="str">
        <f t="shared" si="0"/>
        <v>f14</v>
      </c>
    </row>
    <row r="21" spans="3:16">
      <c r="C21" s="546">
        <v>6.0648148148148145E-3</v>
      </c>
      <c r="D21" s="547"/>
      <c r="E21" s="247" t="s">
        <v>361</v>
      </c>
      <c r="F21" s="21">
        <v>38299</v>
      </c>
      <c r="G21" s="391" t="s">
        <v>10</v>
      </c>
      <c r="H21" s="416">
        <v>10</v>
      </c>
      <c r="I21" s="23">
        <v>0</v>
      </c>
      <c r="J21" s="548"/>
      <c r="K21" s="409">
        <v>2</v>
      </c>
      <c r="L21" s="428">
        <v>0.85545000000000004</v>
      </c>
      <c r="M21" s="414">
        <v>275.85569175950195</v>
      </c>
      <c r="N21" s="415">
        <v>322.46899999999999</v>
      </c>
      <c r="O21" s="248">
        <v>61.539885496183203</v>
      </c>
      <c r="P21" s="549" t="str">
        <f t="shared" si="0"/>
        <v>f15</v>
      </c>
    </row>
    <row r="22" spans="3:16">
      <c r="C22" s="546">
        <v>6.215277777777777E-3</v>
      </c>
      <c r="D22" s="547"/>
      <c r="E22" s="247" t="s">
        <v>364</v>
      </c>
      <c r="F22" s="21">
        <v>38544</v>
      </c>
      <c r="G22" s="391" t="s">
        <v>10</v>
      </c>
      <c r="H22" s="416">
        <v>9</v>
      </c>
      <c r="I22" s="23">
        <v>4</v>
      </c>
      <c r="J22" s="548"/>
      <c r="K22" s="409">
        <v>2</v>
      </c>
      <c r="L22" s="428">
        <v>0.83901666666666674</v>
      </c>
      <c r="M22" s="414">
        <v>275.85569175950195</v>
      </c>
      <c r="N22" s="415">
        <v>328.78500000000003</v>
      </c>
      <c r="O22" s="248">
        <v>61.226256983240248</v>
      </c>
      <c r="P22" s="549" t="str">
        <f t="shared" si="0"/>
        <v>f16</v>
      </c>
    </row>
    <row r="23" spans="3:16">
      <c r="C23" s="546">
        <v>6.1574074074074074E-3</v>
      </c>
      <c r="D23" s="547"/>
      <c r="E23" s="247" t="s">
        <v>362</v>
      </c>
      <c r="F23" s="21">
        <v>38023</v>
      </c>
      <c r="G23" s="391" t="s">
        <v>10</v>
      </c>
      <c r="H23" s="416">
        <v>10</v>
      </c>
      <c r="I23" s="23">
        <v>9</v>
      </c>
      <c r="J23" s="548"/>
      <c r="K23" s="409">
        <v>2</v>
      </c>
      <c r="L23" s="428">
        <v>0.87297500000000006</v>
      </c>
      <c r="M23" s="414">
        <v>275.85569175950195</v>
      </c>
      <c r="N23" s="415">
        <v>315.995</v>
      </c>
      <c r="O23" s="248">
        <v>59.397556390977449</v>
      </c>
      <c r="P23" s="549" t="str">
        <f t="shared" si="0"/>
        <v>f17</v>
      </c>
    </row>
    <row r="24" spans="3:16">
      <c r="C24" s="546">
        <v>1.2893518518518519E-2</v>
      </c>
      <c r="D24" s="23"/>
      <c r="E24" s="252" t="s">
        <v>440</v>
      </c>
      <c r="F24" s="21">
        <v>37610</v>
      </c>
      <c r="G24" s="391" t="s">
        <v>10</v>
      </c>
      <c r="H24" s="416">
        <v>11</v>
      </c>
      <c r="I24" s="23">
        <v>11</v>
      </c>
      <c r="J24" s="252"/>
      <c r="K24" s="409">
        <v>5</v>
      </c>
      <c r="L24" s="428">
        <v>0.89760833333333334</v>
      </c>
      <c r="M24" s="409">
        <v>591.56672223132375</v>
      </c>
      <c r="N24" s="409">
        <v>659.048</v>
      </c>
      <c r="O24" s="157">
        <v>59.160502692998207</v>
      </c>
      <c r="P24" s="549" t="str">
        <f t="shared" si="0"/>
        <v>f18</v>
      </c>
    </row>
    <row r="25" spans="3:16">
      <c r="C25" s="546">
        <v>2.6770833333333331E-2</v>
      </c>
      <c r="D25" s="547"/>
      <c r="E25" s="247" t="s">
        <v>385</v>
      </c>
      <c r="F25" s="21">
        <v>18258</v>
      </c>
      <c r="G25" s="391" t="s">
        <v>10</v>
      </c>
      <c r="H25" s="416">
        <v>64</v>
      </c>
      <c r="I25" s="23">
        <v>10</v>
      </c>
      <c r="J25" s="548"/>
      <c r="K25" s="409">
        <v>9</v>
      </c>
      <c r="L25" s="428">
        <v>0.72656666666666669</v>
      </c>
      <c r="M25" s="414">
        <v>986.5752</v>
      </c>
      <c r="N25" s="415">
        <v>1357.8589999999999</v>
      </c>
      <c r="O25" s="248">
        <v>58.705533938607878</v>
      </c>
      <c r="P25" s="549" t="str">
        <f t="shared" si="0"/>
        <v>f19</v>
      </c>
    </row>
    <row r="26" spans="3:16">
      <c r="C26" s="546">
        <v>2.3067129629629632E-2</v>
      </c>
      <c r="D26" s="547"/>
      <c r="E26" s="247" t="s">
        <v>430</v>
      </c>
      <c r="F26" s="21">
        <v>24466</v>
      </c>
      <c r="G26" s="391" t="s">
        <v>10</v>
      </c>
      <c r="H26" s="416">
        <v>47</v>
      </c>
      <c r="I26" s="23">
        <v>10</v>
      </c>
      <c r="J26" s="548"/>
      <c r="K26" s="409">
        <v>9</v>
      </c>
      <c r="L26" s="428">
        <v>0.91060000000000008</v>
      </c>
      <c r="M26" s="414">
        <v>986.5752</v>
      </c>
      <c r="N26" s="415">
        <v>1083.434</v>
      </c>
      <c r="O26" s="248">
        <v>54.361966884094329</v>
      </c>
      <c r="P26" s="549" t="str">
        <f t="shared" si="0"/>
        <v>f20</v>
      </c>
    </row>
    <row r="27" spans="3:16">
      <c r="C27" s="546">
        <v>2.119212962962963E-2</v>
      </c>
      <c r="D27" s="547"/>
      <c r="E27" s="247" t="s">
        <v>383</v>
      </c>
      <c r="F27" s="21">
        <v>30868</v>
      </c>
      <c r="G27" s="391" t="s">
        <v>10</v>
      </c>
      <c r="H27" s="416">
        <v>30</v>
      </c>
      <c r="I27" s="23">
        <v>4</v>
      </c>
      <c r="J27" s="548"/>
      <c r="K27" s="409">
        <v>9</v>
      </c>
      <c r="L27" s="428">
        <v>0.99975000000000003</v>
      </c>
      <c r="M27" s="414">
        <v>986.5752</v>
      </c>
      <c r="N27" s="415">
        <v>986.822</v>
      </c>
      <c r="O27" s="248">
        <v>53.895248498088478</v>
      </c>
      <c r="P27" s="549" t="str">
        <f t="shared" si="0"/>
        <v>f21</v>
      </c>
    </row>
    <row r="28" spans="3:16">
      <c r="C28" s="546">
        <v>2.2858796296296294E-2</v>
      </c>
      <c r="D28" s="547"/>
      <c r="E28" s="247" t="s">
        <v>384</v>
      </c>
      <c r="F28" s="21">
        <v>28381</v>
      </c>
      <c r="G28" s="391" t="s">
        <v>10</v>
      </c>
      <c r="H28" s="416">
        <v>37</v>
      </c>
      <c r="I28" s="23">
        <v>2</v>
      </c>
      <c r="J28" s="548"/>
      <c r="K28" s="409">
        <v>9</v>
      </c>
      <c r="L28" s="428">
        <v>0.98433333333333328</v>
      </c>
      <c r="M28" s="414">
        <v>986.5752</v>
      </c>
      <c r="N28" s="415">
        <v>1002.278</v>
      </c>
      <c r="O28" s="248">
        <v>50.748253164556964</v>
      </c>
      <c r="P28" s="549" t="str">
        <f t="shared" si="0"/>
        <v>f22</v>
      </c>
    </row>
    <row r="29" spans="3:16">
      <c r="C29" s="546">
        <v>7.5000000000000006E-3</v>
      </c>
      <c r="D29" s="547"/>
      <c r="E29" s="247" t="s">
        <v>409</v>
      </c>
      <c r="F29" s="21">
        <v>38549</v>
      </c>
      <c r="G29" s="391" t="s">
        <v>10</v>
      </c>
      <c r="H29" s="416">
        <v>9</v>
      </c>
      <c r="I29" s="23">
        <v>4</v>
      </c>
      <c r="J29" s="548"/>
      <c r="K29" s="409">
        <v>2</v>
      </c>
      <c r="L29" s="428">
        <v>0.83901666666666674</v>
      </c>
      <c r="M29" s="414">
        <v>275.85569175950195</v>
      </c>
      <c r="N29" s="415">
        <v>328.78500000000003</v>
      </c>
      <c r="O29" s="248">
        <v>50.738425925925931</v>
      </c>
      <c r="P29" s="549" t="str">
        <f t="shared" si="0"/>
        <v>f23</v>
      </c>
    </row>
    <row r="30" spans="3:16">
      <c r="C30" s="546">
        <v>2.9351851851851851E-2</v>
      </c>
      <c r="D30" s="547"/>
      <c r="E30" s="247" t="s">
        <v>431</v>
      </c>
      <c r="F30" s="21">
        <v>19911</v>
      </c>
      <c r="G30" s="391" t="s">
        <v>10</v>
      </c>
      <c r="H30" s="416">
        <v>60</v>
      </c>
      <c r="I30" s="23">
        <v>4</v>
      </c>
      <c r="J30" s="548"/>
      <c r="K30" s="409">
        <v>9</v>
      </c>
      <c r="L30" s="428">
        <v>0.77561666666666673</v>
      </c>
      <c r="M30" s="414">
        <v>986.5752</v>
      </c>
      <c r="N30" s="415">
        <v>1271.9880000000001</v>
      </c>
      <c r="O30" s="248">
        <v>50.157255520504727</v>
      </c>
      <c r="P30" s="549" t="str">
        <f t="shared" si="0"/>
        <v>f24</v>
      </c>
    </row>
    <row r="31" spans="3:16">
      <c r="C31" s="533">
        <v>2.2222222222222223E-2</v>
      </c>
      <c r="D31" s="454"/>
      <c r="E31" s="399" t="s">
        <v>416</v>
      </c>
      <c r="F31" s="424">
        <v>22902</v>
      </c>
      <c r="G31" s="425" t="s">
        <v>9</v>
      </c>
      <c r="H31" s="427">
        <v>52</v>
      </c>
      <c r="I31" s="450">
        <v>2</v>
      </c>
      <c r="J31" s="455"/>
      <c r="K31" s="456">
        <v>11</v>
      </c>
      <c r="L31" s="457">
        <v>0.86293333333333333</v>
      </c>
      <c r="M31" s="458">
        <v>1305.5858652721913</v>
      </c>
      <c r="N31" s="459">
        <v>1512.963</v>
      </c>
      <c r="O31" s="400">
        <v>78.800156249999972</v>
      </c>
      <c r="P31" s="460" t="str">
        <f t="shared" si="0"/>
        <v>m1</v>
      </c>
    </row>
    <row r="32" spans="3:16">
      <c r="C32" s="533">
        <v>4.5717592592592589E-3</v>
      </c>
      <c r="D32" s="454"/>
      <c r="E32" s="399" t="s">
        <v>349</v>
      </c>
      <c r="F32" s="424">
        <v>38257</v>
      </c>
      <c r="G32" s="425" t="s">
        <v>9</v>
      </c>
      <c r="H32" s="426">
        <v>10</v>
      </c>
      <c r="I32" s="401">
        <v>1</v>
      </c>
      <c r="J32" s="455"/>
      <c r="K32" s="456">
        <v>2</v>
      </c>
      <c r="L32" s="457">
        <v>0.80522499999999997</v>
      </c>
      <c r="M32" s="458">
        <v>241.39615104849275</v>
      </c>
      <c r="N32" s="459">
        <v>299.78699999999998</v>
      </c>
      <c r="O32" s="400">
        <v>75.895443037974673</v>
      </c>
      <c r="P32" s="460" t="str">
        <f t="shared" si="0"/>
        <v>m2</v>
      </c>
    </row>
    <row r="33" spans="3:16">
      <c r="C33" s="533">
        <v>2.1863425925925925E-2</v>
      </c>
      <c r="D33" s="454"/>
      <c r="E33" s="399" t="s">
        <v>413</v>
      </c>
      <c r="F33" s="424">
        <v>27411</v>
      </c>
      <c r="G33" s="425" t="s">
        <v>9</v>
      </c>
      <c r="H33" s="427">
        <v>39</v>
      </c>
      <c r="I33" s="450">
        <v>10</v>
      </c>
      <c r="J33" s="455"/>
      <c r="K33" s="456">
        <v>11</v>
      </c>
      <c r="L33" s="457">
        <v>0.94976666666666665</v>
      </c>
      <c r="M33" s="458">
        <v>1305.5858652721913</v>
      </c>
      <c r="N33" s="459">
        <v>1374.6389999999999</v>
      </c>
      <c r="O33" s="400">
        <v>72.770725251455787</v>
      </c>
      <c r="P33" s="460" t="str">
        <f t="shared" si="0"/>
        <v>m3</v>
      </c>
    </row>
    <row r="34" spans="3:16">
      <c r="C34" s="546">
        <v>9.4560185185185181E-3</v>
      </c>
      <c r="D34" s="547"/>
      <c r="E34" s="247" t="s">
        <v>365</v>
      </c>
      <c r="F34" s="21">
        <v>37427</v>
      </c>
      <c r="G34" s="391" t="s">
        <v>9</v>
      </c>
      <c r="H34" s="417">
        <v>12</v>
      </c>
      <c r="I34" s="394">
        <v>5</v>
      </c>
      <c r="J34" s="548"/>
      <c r="K34" s="409">
        <v>5</v>
      </c>
      <c r="L34" s="428">
        <v>0.86549166666666677</v>
      </c>
      <c r="M34" s="414">
        <v>513.30104685452159</v>
      </c>
      <c r="N34" s="415">
        <v>593.07500000000005</v>
      </c>
      <c r="O34" s="248">
        <v>72.591799265605886</v>
      </c>
      <c r="P34" s="549" t="str">
        <f t="shared" si="0"/>
        <v>m4</v>
      </c>
    </row>
    <row r="35" spans="3:16">
      <c r="C35" s="546">
        <v>4.8842592592592592E-3</v>
      </c>
      <c r="D35" s="547"/>
      <c r="E35" s="247" t="s">
        <v>351</v>
      </c>
      <c r="F35" s="21">
        <v>38243</v>
      </c>
      <c r="G35" s="391" t="s">
        <v>9</v>
      </c>
      <c r="H35" s="416">
        <v>10</v>
      </c>
      <c r="I35" s="23">
        <v>2</v>
      </c>
      <c r="J35" s="548"/>
      <c r="K35" s="409">
        <v>2</v>
      </c>
      <c r="L35" s="428">
        <v>0.80759999999999998</v>
      </c>
      <c r="M35" s="414">
        <v>241.39615104849275</v>
      </c>
      <c r="N35" s="415">
        <v>298.90600000000001</v>
      </c>
      <c r="O35" s="248">
        <v>70.830805687203778</v>
      </c>
      <c r="P35" s="549" t="str">
        <f t="shared" si="0"/>
        <v>m5</v>
      </c>
    </row>
    <row r="36" spans="3:16">
      <c r="C36" s="546">
        <v>4.8726851851851856E-3</v>
      </c>
      <c r="D36" s="547"/>
      <c r="E36" s="247" t="s">
        <v>350</v>
      </c>
      <c r="F36" s="21">
        <v>38067</v>
      </c>
      <c r="G36" s="391" t="s">
        <v>9</v>
      </c>
      <c r="H36" s="416">
        <v>10</v>
      </c>
      <c r="I36" s="23">
        <v>8</v>
      </c>
      <c r="J36" s="548"/>
      <c r="K36" s="409">
        <v>2</v>
      </c>
      <c r="L36" s="428">
        <v>0.82148333333333334</v>
      </c>
      <c r="M36" s="414">
        <v>241.39615104849275</v>
      </c>
      <c r="N36" s="415">
        <v>293.85399999999998</v>
      </c>
      <c r="O36" s="248">
        <v>69.799049881235149</v>
      </c>
      <c r="P36" s="549" t="str">
        <f t="shared" si="0"/>
        <v>m6</v>
      </c>
    </row>
    <row r="37" spans="3:16">
      <c r="C37" s="546">
        <v>2.1747685185185186E-2</v>
      </c>
      <c r="D37" s="547"/>
      <c r="E37" s="247" t="s">
        <v>412</v>
      </c>
      <c r="F37" s="21">
        <v>31490</v>
      </c>
      <c r="G37" s="391" t="s">
        <v>9</v>
      </c>
      <c r="H37" s="417">
        <v>28</v>
      </c>
      <c r="I37" s="394">
        <v>8</v>
      </c>
      <c r="J37" s="548"/>
      <c r="K37" s="409">
        <v>11</v>
      </c>
      <c r="L37" s="428">
        <v>0.99976666666666669</v>
      </c>
      <c r="M37" s="414">
        <v>1305.5858652721913</v>
      </c>
      <c r="N37" s="415">
        <v>1305.8910000000001</v>
      </c>
      <c r="O37" s="248">
        <v>69.499254922831298</v>
      </c>
      <c r="P37" s="549" t="str">
        <f t="shared" si="0"/>
        <v>m7</v>
      </c>
    </row>
    <row r="38" spans="3:16">
      <c r="C38" s="546">
        <v>5.0231481481481481E-3</v>
      </c>
      <c r="D38" s="547"/>
      <c r="E38" s="247" t="s">
        <v>408</v>
      </c>
      <c r="F38" s="21">
        <v>38322</v>
      </c>
      <c r="G38" s="391" t="s">
        <v>9</v>
      </c>
      <c r="H38" s="416">
        <v>9</v>
      </c>
      <c r="I38" s="23">
        <v>11</v>
      </c>
      <c r="J38" s="548"/>
      <c r="K38" s="409">
        <v>2</v>
      </c>
      <c r="L38" s="428">
        <v>0.80047500000000005</v>
      </c>
      <c r="M38" s="414">
        <v>241.39615104849275</v>
      </c>
      <c r="N38" s="415">
        <v>301.56599999999997</v>
      </c>
      <c r="O38" s="248">
        <v>69.485253456221201</v>
      </c>
      <c r="P38" s="549" t="str">
        <f t="shared" si="0"/>
        <v>m8</v>
      </c>
    </row>
    <row r="39" spans="3:16">
      <c r="C39" s="546">
        <v>1.0150462962962964E-2</v>
      </c>
      <c r="D39" s="547"/>
      <c r="E39" s="247" t="s">
        <v>366</v>
      </c>
      <c r="F39" s="21">
        <v>37736</v>
      </c>
      <c r="G39" s="391" t="s">
        <v>9</v>
      </c>
      <c r="H39" s="416">
        <v>11</v>
      </c>
      <c r="I39" s="23">
        <v>6</v>
      </c>
      <c r="J39" s="548"/>
      <c r="K39" s="409">
        <v>5</v>
      </c>
      <c r="L39" s="428">
        <v>0.84340000000000004</v>
      </c>
      <c r="M39" s="414">
        <v>513.30104685452159</v>
      </c>
      <c r="N39" s="415">
        <v>608.60900000000004</v>
      </c>
      <c r="O39" s="248">
        <v>69.396693272519954</v>
      </c>
      <c r="P39" s="549" t="str">
        <f t="shared" ref="P39:P70" si="1">+G39&amp;TEXT(SUMPRODUCT(--(G39=$G$7:$G$96),--(O39&lt;$O$7:$O$96))+1,0)</f>
        <v>m9</v>
      </c>
    </row>
    <row r="40" spans="3:16">
      <c r="C40" s="546">
        <v>5.0000000000000001E-3</v>
      </c>
      <c r="D40" s="547"/>
      <c r="E40" s="247" t="s">
        <v>352</v>
      </c>
      <c r="F40" s="21">
        <v>38229</v>
      </c>
      <c r="G40" s="391" t="s">
        <v>9</v>
      </c>
      <c r="H40" s="416">
        <v>10</v>
      </c>
      <c r="I40" s="23">
        <v>2</v>
      </c>
      <c r="J40" s="548"/>
      <c r="K40" s="409">
        <v>2</v>
      </c>
      <c r="L40" s="428">
        <v>0.80759999999999998</v>
      </c>
      <c r="M40" s="414">
        <v>241.39615104849275</v>
      </c>
      <c r="N40" s="415">
        <v>298.90600000000001</v>
      </c>
      <c r="O40" s="248">
        <v>69.191203703703707</v>
      </c>
      <c r="P40" s="549" t="str">
        <f t="shared" si="1"/>
        <v>m10</v>
      </c>
    </row>
    <row r="41" spans="3:16">
      <c r="C41" s="546">
        <v>2.2129629629629628E-2</v>
      </c>
      <c r="D41" s="547"/>
      <c r="E41" s="247" t="s">
        <v>414</v>
      </c>
      <c r="F41" s="21">
        <v>34283</v>
      </c>
      <c r="G41" s="391" t="s">
        <v>9</v>
      </c>
      <c r="H41" s="416">
        <v>21</v>
      </c>
      <c r="I41" s="23">
        <v>0</v>
      </c>
      <c r="J41" s="548"/>
      <c r="K41" s="409">
        <v>11</v>
      </c>
      <c r="L41" s="428">
        <v>0.99269999999999992</v>
      </c>
      <c r="M41" s="414">
        <v>1305.5858652721913</v>
      </c>
      <c r="N41" s="415">
        <v>1315.1869999999999</v>
      </c>
      <c r="O41" s="248">
        <v>68.785930962343102</v>
      </c>
      <c r="P41" s="549" t="str">
        <f t="shared" si="1"/>
        <v>m11</v>
      </c>
    </row>
    <row r="42" spans="3:16">
      <c r="C42" s="546">
        <v>2.6331018518518517E-2</v>
      </c>
      <c r="D42" s="547"/>
      <c r="E42" s="247" t="s">
        <v>421</v>
      </c>
      <c r="F42" s="21">
        <v>21573</v>
      </c>
      <c r="G42" s="391" t="s">
        <v>9</v>
      </c>
      <c r="H42" s="416">
        <v>55</v>
      </c>
      <c r="I42" s="23">
        <v>9</v>
      </c>
      <c r="J42" s="548"/>
      <c r="K42" s="409">
        <v>11</v>
      </c>
      <c r="L42" s="428">
        <v>0.83772500000000005</v>
      </c>
      <c r="M42" s="414">
        <v>1305.5858652721913</v>
      </c>
      <c r="N42" s="415">
        <v>1558.49</v>
      </c>
      <c r="O42" s="248">
        <v>68.505054945054951</v>
      </c>
      <c r="P42" s="549" t="str">
        <f t="shared" si="1"/>
        <v>m12</v>
      </c>
    </row>
    <row r="43" spans="3:16">
      <c r="C43" s="546">
        <v>2.2175925925925929E-2</v>
      </c>
      <c r="D43" s="547"/>
      <c r="E43" s="247" t="s">
        <v>415</v>
      </c>
      <c r="F43" s="21">
        <v>30429</v>
      </c>
      <c r="G43" s="391" t="s">
        <v>9</v>
      </c>
      <c r="H43" s="416">
        <v>31</v>
      </c>
      <c r="I43" s="23">
        <v>6</v>
      </c>
      <c r="J43" s="548"/>
      <c r="K43" s="409">
        <v>11</v>
      </c>
      <c r="L43" s="428">
        <v>0.99519999999999997</v>
      </c>
      <c r="M43" s="414">
        <v>1305.5858652721913</v>
      </c>
      <c r="N43" s="415">
        <v>1311.883</v>
      </c>
      <c r="O43" s="248">
        <v>68.469885177453023</v>
      </c>
      <c r="P43" s="549" t="str">
        <f t="shared" si="1"/>
        <v>m13</v>
      </c>
    </row>
    <row r="44" spans="3:16">
      <c r="C44" s="546">
        <v>5.138888888888889E-3</v>
      </c>
      <c r="D44" s="547"/>
      <c r="E44" s="247" t="s">
        <v>353</v>
      </c>
      <c r="F44" s="21">
        <v>38261</v>
      </c>
      <c r="G44" s="391" t="s">
        <v>9</v>
      </c>
      <c r="H44" s="416">
        <v>10</v>
      </c>
      <c r="I44" s="23">
        <v>1</v>
      </c>
      <c r="J44" s="548"/>
      <c r="K44" s="409">
        <v>2</v>
      </c>
      <c r="L44" s="428">
        <v>0.80522499999999997</v>
      </c>
      <c r="M44" s="414">
        <v>241.39615104849275</v>
      </c>
      <c r="N44" s="415">
        <v>299.78699999999998</v>
      </c>
      <c r="O44" s="248">
        <v>67.519594594594594</v>
      </c>
      <c r="P44" s="549" t="str">
        <f t="shared" si="1"/>
        <v>m14</v>
      </c>
    </row>
    <row r="45" spans="3:16">
      <c r="C45" s="546">
        <v>2.5208333333333333E-2</v>
      </c>
      <c r="D45" s="547"/>
      <c r="E45" s="247" t="s">
        <v>419</v>
      </c>
      <c r="F45" s="21">
        <v>24479</v>
      </c>
      <c r="G45" s="391" t="s">
        <v>9</v>
      </c>
      <c r="H45" s="416">
        <v>47</v>
      </c>
      <c r="I45" s="23">
        <v>10</v>
      </c>
      <c r="J45" s="548"/>
      <c r="K45" s="409">
        <v>11</v>
      </c>
      <c r="L45" s="428">
        <v>0.89346666666666674</v>
      </c>
      <c r="M45" s="414">
        <v>1305.5858652721913</v>
      </c>
      <c r="N45" s="415">
        <v>1461.259</v>
      </c>
      <c r="O45" s="248">
        <v>67.091781450872361</v>
      </c>
      <c r="P45" s="549" t="str">
        <f t="shared" si="1"/>
        <v>m15</v>
      </c>
    </row>
    <row r="46" spans="3:16">
      <c r="C46" s="546">
        <v>5.1736111111111115E-3</v>
      </c>
      <c r="D46" s="547"/>
      <c r="E46" s="247" t="s">
        <v>411</v>
      </c>
      <c r="F46" s="21">
        <v>38273</v>
      </c>
      <c r="G46" s="391" t="s">
        <v>9</v>
      </c>
      <c r="H46" s="416">
        <v>10</v>
      </c>
      <c r="I46" s="23">
        <v>1</v>
      </c>
      <c r="J46" s="548"/>
      <c r="K46" s="409">
        <v>2</v>
      </c>
      <c r="L46" s="428">
        <v>0.80522499999999997</v>
      </c>
      <c r="M46" s="414">
        <v>241.39615104849275</v>
      </c>
      <c r="N46" s="415">
        <v>299.78699999999998</v>
      </c>
      <c r="O46" s="248">
        <v>67.066442953020129</v>
      </c>
      <c r="P46" s="549" t="str">
        <f t="shared" si="1"/>
        <v>m16</v>
      </c>
    </row>
    <row r="47" spans="3:16">
      <c r="C47" s="546">
        <v>2.5104166666666664E-2</v>
      </c>
      <c r="D47" s="547"/>
      <c r="E47" s="247" t="s">
        <v>403</v>
      </c>
      <c r="F47" s="21">
        <v>24879</v>
      </c>
      <c r="G47" s="391" t="s">
        <v>9</v>
      </c>
      <c r="H47" s="416">
        <v>46</v>
      </c>
      <c r="I47" s="23">
        <v>9</v>
      </c>
      <c r="J47" s="548"/>
      <c r="K47" s="409">
        <v>11</v>
      </c>
      <c r="L47" s="428">
        <v>0.90105000000000002</v>
      </c>
      <c r="M47" s="414">
        <v>1305.5858652721913</v>
      </c>
      <c r="N47" s="415">
        <v>1448.961</v>
      </c>
      <c r="O47" s="248">
        <v>66.803181189488257</v>
      </c>
      <c r="P47" s="549" t="str">
        <f t="shared" si="1"/>
        <v>m17</v>
      </c>
    </row>
    <row r="48" spans="3:16">
      <c r="C48" s="546">
        <v>5.162037037037037E-3</v>
      </c>
      <c r="D48" s="547"/>
      <c r="E48" s="247" t="s">
        <v>354</v>
      </c>
      <c r="F48" s="21">
        <v>38122</v>
      </c>
      <c r="G48" s="391" t="s">
        <v>9</v>
      </c>
      <c r="H48" s="416">
        <v>10</v>
      </c>
      <c r="I48" s="23">
        <v>6</v>
      </c>
      <c r="J48" s="548"/>
      <c r="K48" s="409">
        <v>2</v>
      </c>
      <c r="L48" s="428">
        <v>0.81710000000000005</v>
      </c>
      <c r="M48" s="414">
        <v>241.39615104849275</v>
      </c>
      <c r="N48" s="415">
        <v>295.43</v>
      </c>
      <c r="O48" s="248">
        <v>66.239910313901333</v>
      </c>
      <c r="P48" s="549" t="str">
        <f t="shared" si="1"/>
        <v>m18</v>
      </c>
    </row>
    <row r="49" spans="3:16">
      <c r="C49" s="546">
        <v>2.4733796296296295E-2</v>
      </c>
      <c r="D49" s="547"/>
      <c r="E49" s="247" t="s">
        <v>399</v>
      </c>
      <c r="F49" s="21">
        <v>36093</v>
      </c>
      <c r="G49" s="391" t="s">
        <v>9</v>
      </c>
      <c r="H49" s="416">
        <v>16</v>
      </c>
      <c r="I49" s="23">
        <v>0</v>
      </c>
      <c r="J49" s="548"/>
      <c r="K49" s="409">
        <v>11</v>
      </c>
      <c r="L49" s="428">
        <v>0.93425000000000002</v>
      </c>
      <c r="M49" s="414">
        <v>1305.5858652721913</v>
      </c>
      <c r="N49" s="415">
        <v>1397.4690000000001</v>
      </c>
      <c r="O49" s="248">
        <v>65.39396350023398</v>
      </c>
      <c r="P49" s="549" t="str">
        <f t="shared" si="1"/>
        <v>m19</v>
      </c>
    </row>
    <row r="50" spans="3:16">
      <c r="C50" s="546">
        <v>1.050925925925926E-2</v>
      </c>
      <c r="D50" s="547"/>
      <c r="E50" s="247" t="s">
        <v>367</v>
      </c>
      <c r="F50" s="21">
        <v>37358</v>
      </c>
      <c r="G50" s="391" t="s">
        <v>9</v>
      </c>
      <c r="H50" s="416">
        <v>12</v>
      </c>
      <c r="I50" s="23">
        <v>7</v>
      </c>
      <c r="J50" s="548"/>
      <c r="K50" s="409">
        <v>5</v>
      </c>
      <c r="L50" s="428">
        <v>0.86932500000000001</v>
      </c>
      <c r="M50" s="414">
        <v>513.30104685452159</v>
      </c>
      <c r="N50" s="415">
        <v>590.45899999999995</v>
      </c>
      <c r="O50" s="248">
        <v>65.02852422907489</v>
      </c>
      <c r="P50" s="549" t="str">
        <f t="shared" si="1"/>
        <v>m20</v>
      </c>
    </row>
    <row r="51" spans="3:16">
      <c r="C51" s="546">
        <v>2.3668981481481485E-2</v>
      </c>
      <c r="D51" s="547"/>
      <c r="E51" s="247" t="s">
        <v>417</v>
      </c>
      <c r="F51" s="21">
        <v>31082</v>
      </c>
      <c r="G51" s="391" t="s">
        <v>9</v>
      </c>
      <c r="H51" s="416">
        <v>29</v>
      </c>
      <c r="I51" s="23">
        <v>9</v>
      </c>
      <c r="J51" s="548"/>
      <c r="K51" s="409">
        <v>11</v>
      </c>
      <c r="L51" s="428">
        <v>0.99870000000000003</v>
      </c>
      <c r="M51" s="414">
        <v>1305.5858652721913</v>
      </c>
      <c r="N51" s="415">
        <v>1307.2850000000001</v>
      </c>
      <c r="O51" s="248">
        <v>63.925916870415648</v>
      </c>
      <c r="P51" s="549" t="str">
        <f t="shared" si="1"/>
        <v>m21</v>
      </c>
    </row>
    <row r="52" spans="3:16">
      <c r="C52" s="546">
        <v>3.2361111111111111E-2</v>
      </c>
      <c r="D52" s="547"/>
      <c r="E52" s="247" t="s">
        <v>398</v>
      </c>
      <c r="F52" s="21">
        <v>16166</v>
      </c>
      <c r="G52" s="391" t="s">
        <v>9</v>
      </c>
      <c r="H52" s="416">
        <v>70</v>
      </c>
      <c r="I52" s="23">
        <v>7</v>
      </c>
      <c r="J52" s="548"/>
      <c r="K52" s="409">
        <v>11</v>
      </c>
      <c r="L52" s="428">
        <v>0.73115833333333335</v>
      </c>
      <c r="M52" s="414">
        <v>1305.5858652721913</v>
      </c>
      <c r="N52" s="415">
        <v>1785.64</v>
      </c>
      <c r="O52" s="248">
        <v>63.864091559370529</v>
      </c>
      <c r="P52" s="549" t="str">
        <f t="shared" si="1"/>
        <v>m22</v>
      </c>
    </row>
    <row r="53" spans="3:16">
      <c r="C53" s="546">
        <v>1.554398148148148E-2</v>
      </c>
      <c r="D53" s="547"/>
      <c r="E53" s="247" t="s">
        <v>370</v>
      </c>
      <c r="F53" s="21">
        <v>36776</v>
      </c>
      <c r="G53" s="391" t="s">
        <v>9</v>
      </c>
      <c r="H53" s="416">
        <v>14</v>
      </c>
      <c r="I53" s="23">
        <v>2</v>
      </c>
      <c r="J53" s="548"/>
      <c r="K53" s="409">
        <v>8</v>
      </c>
      <c r="L53" s="428">
        <v>0.9025333333333333</v>
      </c>
      <c r="M53" s="414">
        <v>774</v>
      </c>
      <c r="N53" s="415">
        <v>857.58600000000001</v>
      </c>
      <c r="O53" s="248">
        <v>63.85599404318689</v>
      </c>
      <c r="P53" s="549" t="str">
        <f t="shared" si="1"/>
        <v>m23</v>
      </c>
    </row>
    <row r="54" spans="3:16">
      <c r="C54" s="546">
        <v>2.3784722222222221E-2</v>
      </c>
      <c r="D54" s="547"/>
      <c r="E54" s="247" t="s">
        <v>402</v>
      </c>
      <c r="F54" s="21">
        <v>32078</v>
      </c>
      <c r="G54" s="391" t="s">
        <v>9</v>
      </c>
      <c r="H54" s="416">
        <v>27</v>
      </c>
      <c r="I54" s="23">
        <v>0</v>
      </c>
      <c r="J54" s="548"/>
      <c r="K54" s="409">
        <v>11</v>
      </c>
      <c r="L54" s="428">
        <v>1</v>
      </c>
      <c r="M54" s="414">
        <v>1305.5858652721913</v>
      </c>
      <c r="N54" s="415">
        <v>1305.586</v>
      </c>
      <c r="O54" s="248">
        <v>63.53216545012166</v>
      </c>
      <c r="P54" s="549" t="str">
        <f t="shared" si="1"/>
        <v>m24</v>
      </c>
    </row>
    <row r="55" spans="3:16">
      <c r="C55" s="546">
        <v>1.554398148148148E-2</v>
      </c>
      <c r="D55" s="547"/>
      <c r="E55" s="247" t="s">
        <v>369</v>
      </c>
      <c r="F55" s="21">
        <v>36564</v>
      </c>
      <c r="G55" s="391" t="s">
        <v>9</v>
      </c>
      <c r="H55" s="417">
        <v>14</v>
      </c>
      <c r="I55" s="394">
        <v>9</v>
      </c>
      <c r="J55" s="548"/>
      <c r="K55" s="409">
        <v>8</v>
      </c>
      <c r="L55" s="428">
        <v>0.91347500000000004</v>
      </c>
      <c r="M55" s="414">
        <v>774</v>
      </c>
      <c r="N55" s="415">
        <v>847.31399999999996</v>
      </c>
      <c r="O55" s="248">
        <v>63.091139240506322</v>
      </c>
      <c r="P55" s="549" t="str">
        <f t="shared" si="1"/>
        <v>m25</v>
      </c>
    </row>
    <row r="56" spans="3:16">
      <c r="C56" s="546">
        <v>5.3240740740740748E-3</v>
      </c>
      <c r="D56" s="547"/>
      <c r="E56" s="247" t="s">
        <v>407</v>
      </c>
      <c r="F56" s="21">
        <v>37890</v>
      </c>
      <c r="G56" s="391" t="s">
        <v>9</v>
      </c>
      <c r="H56" s="416">
        <v>11</v>
      </c>
      <c r="I56" s="23">
        <v>1</v>
      </c>
      <c r="J56" s="548"/>
      <c r="K56" s="409">
        <v>2</v>
      </c>
      <c r="L56" s="428">
        <v>0.83244166666666675</v>
      </c>
      <c r="M56" s="414">
        <v>241.39615104849275</v>
      </c>
      <c r="N56" s="415">
        <v>289.98599999999999</v>
      </c>
      <c r="O56" s="248">
        <v>63.040434782608692</v>
      </c>
      <c r="P56" s="549" t="str">
        <f t="shared" si="1"/>
        <v>m26</v>
      </c>
    </row>
    <row r="57" spans="3:16">
      <c r="C57" s="546">
        <v>2.5717592592592594E-2</v>
      </c>
      <c r="D57" s="547"/>
      <c r="E57" s="247" t="s">
        <v>420</v>
      </c>
      <c r="F57" s="21">
        <v>26651</v>
      </c>
      <c r="G57" s="391" t="s">
        <v>9</v>
      </c>
      <c r="H57" s="416">
        <v>41</v>
      </c>
      <c r="I57" s="23">
        <v>11</v>
      </c>
      <c r="J57" s="548"/>
      <c r="K57" s="409">
        <v>11</v>
      </c>
      <c r="L57" s="428">
        <v>0.93508333333333327</v>
      </c>
      <c r="M57" s="414">
        <v>1305.5858652721913</v>
      </c>
      <c r="N57" s="415">
        <v>1396.2239999999999</v>
      </c>
      <c r="O57" s="248">
        <v>62.836363636363636</v>
      </c>
      <c r="P57" s="549" t="str">
        <f t="shared" si="1"/>
        <v>m27</v>
      </c>
    </row>
    <row r="58" spans="3:16">
      <c r="C58" s="546">
        <v>2.5046296296296299E-2</v>
      </c>
      <c r="D58" s="547"/>
      <c r="E58" s="247" t="s">
        <v>418</v>
      </c>
      <c r="F58" s="21">
        <v>27989</v>
      </c>
      <c r="G58" s="391" t="s">
        <v>9</v>
      </c>
      <c r="H58" s="416">
        <v>38</v>
      </c>
      <c r="I58" s="23">
        <v>3</v>
      </c>
      <c r="J58" s="548"/>
      <c r="K58" s="409">
        <v>11</v>
      </c>
      <c r="L58" s="428">
        <v>0.96094999999999997</v>
      </c>
      <c r="M58" s="414">
        <v>1305.5858652721913</v>
      </c>
      <c r="N58" s="415">
        <v>1358.6410000000001</v>
      </c>
      <c r="O58" s="248">
        <v>62.783780036968565</v>
      </c>
      <c r="P58" s="549" t="str">
        <f t="shared" si="1"/>
        <v>m28</v>
      </c>
    </row>
    <row r="59" spans="3:16">
      <c r="C59" s="546">
        <v>2.5706018518518517E-2</v>
      </c>
      <c r="D59" s="547"/>
      <c r="E59" s="247" t="s">
        <v>400</v>
      </c>
      <c r="F59" s="21">
        <v>35973</v>
      </c>
      <c r="G59" s="391" t="s">
        <v>9</v>
      </c>
      <c r="H59" s="416">
        <v>16</v>
      </c>
      <c r="I59" s="23">
        <v>4</v>
      </c>
      <c r="J59" s="548"/>
      <c r="K59" s="409">
        <v>11</v>
      </c>
      <c r="L59" s="428">
        <v>0.93934999999999991</v>
      </c>
      <c r="M59" s="414">
        <v>1305.5858652721913</v>
      </c>
      <c r="N59" s="415">
        <v>1389.8820000000001</v>
      </c>
      <c r="O59" s="248">
        <v>62.579108509680324</v>
      </c>
      <c r="P59" s="549" t="str">
        <f t="shared" si="1"/>
        <v>m29</v>
      </c>
    </row>
    <row r="60" spans="3:16">
      <c r="C60" s="546">
        <v>2.6631944444444444E-2</v>
      </c>
      <c r="D60" s="547"/>
      <c r="E60" s="247" t="s">
        <v>422</v>
      </c>
      <c r="F60" s="21">
        <v>25259</v>
      </c>
      <c r="G60" s="391" t="s">
        <v>9</v>
      </c>
      <c r="H60" s="416">
        <v>45</v>
      </c>
      <c r="I60" s="23">
        <v>8</v>
      </c>
      <c r="J60" s="548"/>
      <c r="K60" s="409">
        <v>11</v>
      </c>
      <c r="L60" s="428">
        <v>0.90871666666666673</v>
      </c>
      <c r="M60" s="414">
        <v>1305.5858652721913</v>
      </c>
      <c r="N60" s="415">
        <v>1436.7360000000001</v>
      </c>
      <c r="O60" s="248">
        <v>62.439634941329857</v>
      </c>
      <c r="P60" s="549" t="str">
        <f t="shared" si="1"/>
        <v>m30</v>
      </c>
    </row>
    <row r="61" spans="3:16">
      <c r="C61" s="546">
        <v>3.3414351851851855E-2</v>
      </c>
      <c r="D61" s="547"/>
      <c r="E61" s="247" t="s">
        <v>401</v>
      </c>
      <c r="F61" s="21">
        <v>15889</v>
      </c>
      <c r="G61" s="391" t="s">
        <v>9</v>
      </c>
      <c r="H61" s="416">
        <v>71</v>
      </c>
      <c r="I61" s="23">
        <v>4</v>
      </c>
      <c r="J61" s="548"/>
      <c r="K61" s="409">
        <v>11</v>
      </c>
      <c r="L61" s="428">
        <v>0.72448333333333337</v>
      </c>
      <c r="M61" s="414">
        <v>1305.5858652721913</v>
      </c>
      <c r="N61" s="415">
        <v>1802.0920000000001</v>
      </c>
      <c r="O61" s="248">
        <v>62.420921371666083</v>
      </c>
      <c r="P61" s="549" t="str">
        <f t="shared" si="1"/>
        <v>m31</v>
      </c>
    </row>
    <row r="62" spans="3:16">
      <c r="C62" s="546">
        <v>5.4861111111111117E-3</v>
      </c>
      <c r="D62" s="547"/>
      <c r="E62" s="247" t="s">
        <v>355</v>
      </c>
      <c r="F62" s="21">
        <v>38101</v>
      </c>
      <c r="G62" s="391" t="s">
        <v>9</v>
      </c>
      <c r="H62" s="416">
        <v>10</v>
      </c>
      <c r="I62" s="23">
        <v>6</v>
      </c>
      <c r="J62" s="548"/>
      <c r="K62" s="409">
        <v>2</v>
      </c>
      <c r="L62" s="428">
        <v>0.81710000000000005</v>
      </c>
      <c r="M62" s="414">
        <v>241.39615104849275</v>
      </c>
      <c r="N62" s="415">
        <v>295.43</v>
      </c>
      <c r="O62" s="248">
        <v>62.327004219409268</v>
      </c>
      <c r="P62" s="549" t="str">
        <f t="shared" si="1"/>
        <v>m32</v>
      </c>
    </row>
    <row r="63" spans="3:16">
      <c r="C63" s="546">
        <v>2.5104166666666664E-2</v>
      </c>
      <c r="D63" s="547"/>
      <c r="E63" s="247" t="s">
        <v>404</v>
      </c>
      <c r="F63" s="21">
        <v>29011</v>
      </c>
      <c r="G63" s="391" t="s">
        <v>9</v>
      </c>
      <c r="H63" s="416">
        <v>35</v>
      </c>
      <c r="I63" s="23">
        <v>5</v>
      </c>
      <c r="J63" s="548"/>
      <c r="K63" s="409">
        <v>11</v>
      </c>
      <c r="L63" s="428">
        <v>0.97923333333333329</v>
      </c>
      <c r="M63" s="414">
        <v>1305.5858652721913</v>
      </c>
      <c r="N63" s="415">
        <v>1333.2739999999999</v>
      </c>
      <c r="O63" s="248">
        <v>61.46952512678655</v>
      </c>
      <c r="P63" s="549" t="str">
        <f t="shared" si="1"/>
        <v>m33</v>
      </c>
    </row>
    <row r="64" spans="3:16">
      <c r="C64" s="546">
        <v>2.884259259259259E-2</v>
      </c>
      <c r="D64" s="547"/>
      <c r="E64" s="247" t="s">
        <v>423</v>
      </c>
      <c r="F64" s="21">
        <v>22498</v>
      </c>
      <c r="G64" s="391" t="s">
        <v>9</v>
      </c>
      <c r="H64" s="416">
        <v>53</v>
      </c>
      <c r="I64" s="23">
        <v>3</v>
      </c>
      <c r="J64" s="548"/>
      <c r="K64" s="409">
        <v>11</v>
      </c>
      <c r="L64" s="428">
        <v>0.85535000000000005</v>
      </c>
      <c r="M64" s="414">
        <v>1305.5858652721913</v>
      </c>
      <c r="N64" s="415">
        <v>1526.376</v>
      </c>
      <c r="O64" s="248">
        <v>61.251043338683786</v>
      </c>
      <c r="P64" s="549" t="str">
        <f t="shared" si="1"/>
        <v>m34</v>
      </c>
    </row>
    <row r="65" spans="3:16">
      <c r="C65" s="546">
        <v>1.712962962962963E-2</v>
      </c>
      <c r="D65" s="547"/>
      <c r="E65" s="247" t="s">
        <v>372</v>
      </c>
      <c r="F65" s="21">
        <v>37120</v>
      </c>
      <c r="G65" s="391" t="s">
        <v>9</v>
      </c>
      <c r="H65" s="416">
        <v>13</v>
      </c>
      <c r="I65" s="23">
        <v>3</v>
      </c>
      <c r="J65" s="548"/>
      <c r="K65" s="409">
        <v>8</v>
      </c>
      <c r="L65" s="428">
        <v>0.88392499999999996</v>
      </c>
      <c r="M65" s="414">
        <v>774</v>
      </c>
      <c r="N65" s="415">
        <v>875.64</v>
      </c>
      <c r="O65" s="248">
        <v>59.16486486486486</v>
      </c>
      <c r="P65" s="549" t="str">
        <f t="shared" si="1"/>
        <v>m35</v>
      </c>
    </row>
    <row r="66" spans="3:16">
      <c r="C66" s="546">
        <v>5.8564814814814825E-3</v>
      </c>
      <c r="D66" s="547"/>
      <c r="E66" s="247" t="s">
        <v>358</v>
      </c>
      <c r="F66" s="21">
        <v>38003</v>
      </c>
      <c r="G66" s="391" t="s">
        <v>9</v>
      </c>
      <c r="H66" s="416">
        <v>10</v>
      </c>
      <c r="I66" s="23">
        <v>10</v>
      </c>
      <c r="J66" s="548"/>
      <c r="K66" s="409">
        <v>2</v>
      </c>
      <c r="L66" s="428">
        <v>0.82586666666666675</v>
      </c>
      <c r="M66" s="414">
        <v>241.39615104849275</v>
      </c>
      <c r="N66" s="415">
        <v>292.29399999999998</v>
      </c>
      <c r="O66" s="248">
        <v>57.765612648221335</v>
      </c>
      <c r="P66" s="549" t="str">
        <f t="shared" si="1"/>
        <v>m36</v>
      </c>
    </row>
    <row r="67" spans="3:16">
      <c r="C67" s="546">
        <v>1.6886574074074075E-2</v>
      </c>
      <c r="D67" s="547"/>
      <c r="E67" s="247" t="s">
        <v>371</v>
      </c>
      <c r="F67" s="21">
        <v>36412</v>
      </c>
      <c r="G67" s="391" t="s">
        <v>9</v>
      </c>
      <c r="H67" s="416">
        <v>15</v>
      </c>
      <c r="I67" s="23">
        <v>2</v>
      </c>
      <c r="J67" s="548"/>
      <c r="K67" s="409">
        <v>8</v>
      </c>
      <c r="L67" s="428">
        <v>0.92076666666666662</v>
      </c>
      <c r="M67" s="414">
        <v>774</v>
      </c>
      <c r="N67" s="415">
        <v>840.60400000000004</v>
      </c>
      <c r="O67" s="248">
        <v>57.615078821110352</v>
      </c>
      <c r="P67" s="549" t="str">
        <f t="shared" si="1"/>
        <v>m37</v>
      </c>
    </row>
    <row r="68" spans="3:16">
      <c r="C68" s="546">
        <v>2.6481481481481481E-2</v>
      </c>
      <c r="D68" s="547"/>
      <c r="E68" s="247" t="s">
        <v>405</v>
      </c>
      <c r="F68" s="21">
        <v>30285</v>
      </c>
      <c r="G68" s="391" t="s">
        <v>9</v>
      </c>
      <c r="H68" s="416">
        <v>31</v>
      </c>
      <c r="I68" s="23">
        <v>11</v>
      </c>
      <c r="J68" s="548"/>
      <c r="K68" s="409">
        <v>11</v>
      </c>
      <c r="L68" s="428">
        <v>0.99395</v>
      </c>
      <c r="M68" s="414">
        <v>1305.5858652721913</v>
      </c>
      <c r="N68" s="415">
        <v>1313.5329999999999</v>
      </c>
      <c r="O68" s="248">
        <v>57.409659090909081</v>
      </c>
      <c r="P68" s="549" t="str">
        <f t="shared" si="1"/>
        <v>m38</v>
      </c>
    </row>
    <row r="69" spans="3:16">
      <c r="C69" s="546">
        <v>1.207175925925926E-2</v>
      </c>
      <c r="D69" s="547"/>
      <c r="E69" s="247" t="s">
        <v>368</v>
      </c>
      <c r="F69" s="21">
        <v>37512</v>
      </c>
      <c r="G69" s="391" t="s">
        <v>9</v>
      </c>
      <c r="H69" s="416">
        <v>12</v>
      </c>
      <c r="I69" s="23">
        <v>2</v>
      </c>
      <c r="J69" s="548"/>
      <c r="K69" s="409">
        <v>5</v>
      </c>
      <c r="L69" s="428">
        <v>0.85946666666666671</v>
      </c>
      <c r="M69" s="414">
        <v>513.30104685452159</v>
      </c>
      <c r="N69" s="415">
        <v>597.23199999999997</v>
      </c>
      <c r="O69" s="248">
        <v>57.26097794822627</v>
      </c>
      <c r="P69" s="549" t="str">
        <f t="shared" si="1"/>
        <v>m39</v>
      </c>
    </row>
    <row r="70" spans="3:16">
      <c r="C70" s="546">
        <v>3.1493055555555559E-2</v>
      </c>
      <c r="D70" s="547"/>
      <c r="E70" s="247" t="s">
        <v>397</v>
      </c>
      <c r="F70" s="21">
        <v>23189</v>
      </c>
      <c r="G70" s="391" t="s">
        <v>9</v>
      </c>
      <c r="H70" s="416">
        <v>51</v>
      </c>
      <c r="I70" s="23">
        <v>4</v>
      </c>
      <c r="J70" s="548"/>
      <c r="K70" s="409">
        <v>11</v>
      </c>
      <c r="L70" s="428">
        <v>0.86878333333333335</v>
      </c>
      <c r="M70" s="414">
        <v>1305.5858652721913</v>
      </c>
      <c r="N70" s="415">
        <v>1502.7750000000001</v>
      </c>
      <c r="O70" s="248">
        <v>55.22877618522601</v>
      </c>
      <c r="P70" s="549" t="str">
        <f t="shared" si="1"/>
        <v>m40</v>
      </c>
    </row>
    <row r="71" spans="3:16">
      <c r="C71" s="546">
        <v>3.1134259259259261E-2</v>
      </c>
      <c r="D71" s="547"/>
      <c r="E71" s="247" t="s">
        <v>424</v>
      </c>
      <c r="F71" s="21">
        <v>25059</v>
      </c>
      <c r="G71" s="391" t="s">
        <v>9</v>
      </c>
      <c r="H71" s="416">
        <v>46</v>
      </c>
      <c r="I71" s="23">
        <v>3</v>
      </c>
      <c r="J71" s="548"/>
      <c r="K71" s="409">
        <v>11</v>
      </c>
      <c r="L71" s="428">
        <v>0.90457500000000002</v>
      </c>
      <c r="M71" s="414">
        <v>1305.5858652721913</v>
      </c>
      <c r="N71" s="415">
        <v>1443.3140000000001</v>
      </c>
      <c r="O71" s="248">
        <v>53.654795539033465</v>
      </c>
      <c r="P71" s="549" t="str">
        <f t="shared" ref="P71:P75" si="2">+G71&amp;TEXT(SUMPRODUCT(--(G71=$G$7:$G$96),--(O71&lt;$O$7:$O$96))+1,0)</f>
        <v>m41</v>
      </c>
    </row>
    <row r="72" spans="3:16">
      <c r="C72" s="546">
        <v>1.8796296296296297E-2</v>
      </c>
      <c r="D72" s="547"/>
      <c r="E72" s="247" t="s">
        <v>374</v>
      </c>
      <c r="F72" s="21">
        <v>37010</v>
      </c>
      <c r="G72" s="391" t="s">
        <v>9</v>
      </c>
      <c r="H72" s="416">
        <v>13</v>
      </c>
      <c r="I72" s="23">
        <v>6</v>
      </c>
      <c r="J72" s="548"/>
      <c r="K72" s="409">
        <v>8</v>
      </c>
      <c r="L72" s="428">
        <v>0.88939999999999997</v>
      </c>
      <c r="M72" s="414">
        <v>774</v>
      </c>
      <c r="N72" s="415">
        <v>870.25</v>
      </c>
      <c r="O72" s="248">
        <v>53.58682266009852</v>
      </c>
      <c r="P72" s="549" t="str">
        <f t="shared" si="2"/>
        <v>m42</v>
      </c>
    </row>
    <row r="73" spans="3:16">
      <c r="C73" s="546">
        <v>2.8460648148148148E-2</v>
      </c>
      <c r="D73" s="547"/>
      <c r="E73" s="247" t="s">
        <v>406</v>
      </c>
      <c r="F73" s="21">
        <v>33240</v>
      </c>
      <c r="G73" s="391" t="s">
        <v>9</v>
      </c>
      <c r="H73" s="416">
        <v>23</v>
      </c>
      <c r="I73" s="23">
        <v>10</v>
      </c>
      <c r="J73" s="548"/>
      <c r="K73" s="409">
        <v>11</v>
      </c>
      <c r="L73" s="428">
        <v>1</v>
      </c>
      <c r="M73" s="414">
        <v>1305.5858652721913</v>
      </c>
      <c r="N73" s="415">
        <v>1305.586</v>
      </c>
      <c r="O73" s="248">
        <v>53.094184627897519</v>
      </c>
      <c r="P73" s="549" t="str">
        <f t="shared" si="2"/>
        <v>m43</v>
      </c>
    </row>
    <row r="74" spans="3:16">
      <c r="C74" s="546">
        <v>1.8703703703703705E-2</v>
      </c>
      <c r="D74" s="547"/>
      <c r="E74" s="247" t="s">
        <v>373</v>
      </c>
      <c r="F74" s="21">
        <v>36776</v>
      </c>
      <c r="G74" s="391" t="s">
        <v>9</v>
      </c>
      <c r="H74" s="416">
        <v>14</v>
      </c>
      <c r="I74" s="23">
        <v>2</v>
      </c>
      <c r="J74" s="548"/>
      <c r="K74" s="409">
        <v>8</v>
      </c>
      <c r="L74" s="428">
        <v>0.9025333333333333</v>
      </c>
      <c r="M74" s="414">
        <v>774</v>
      </c>
      <c r="N74" s="415">
        <v>857.58600000000001</v>
      </c>
      <c r="O74" s="248">
        <v>53.06844059405941</v>
      </c>
      <c r="P74" s="549" t="str">
        <f t="shared" si="2"/>
        <v>m44</v>
      </c>
    </row>
    <row r="75" spans="3:16" ht="13.5" thickBot="1">
      <c r="C75" s="550">
        <v>3.2256944444444442E-2</v>
      </c>
      <c r="D75" s="551"/>
      <c r="E75" s="422" t="s">
        <v>425</v>
      </c>
      <c r="F75" s="53">
        <v>25361</v>
      </c>
      <c r="G75" s="423" t="s">
        <v>9</v>
      </c>
      <c r="H75" s="418">
        <v>45</v>
      </c>
      <c r="I75" s="552">
        <v>5</v>
      </c>
      <c r="J75" s="553"/>
      <c r="K75" s="554">
        <v>11</v>
      </c>
      <c r="L75" s="555">
        <v>0.91048333333333342</v>
      </c>
      <c r="M75" s="556">
        <v>1305.5858652721913</v>
      </c>
      <c r="N75" s="557">
        <v>1433.9480000000001</v>
      </c>
      <c r="O75" s="419">
        <v>51.451309651955512</v>
      </c>
      <c r="P75" s="558" t="str">
        <f t="shared" si="2"/>
        <v>m45</v>
      </c>
    </row>
  </sheetData>
  <sortState ref="C11:P79">
    <sortCondition ref="G11:G79"/>
    <sortCondition descending="1" ref="O11:O79"/>
  </sortState>
  <mergeCells count="2">
    <mergeCell ref="H5:I5"/>
    <mergeCell ref="C2:P4"/>
  </mergeCells>
  <pageMargins left="0.70866141732283472" right="0.70866141732283472" top="0.74803149606299213" bottom="0.74803149606299213" header="0.31496062992125984" footer="0.31496062992125984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V38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5" style="1" bestFit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61"/>
  </cols>
  <sheetData>
    <row r="1" spans="1:22" ht="13.5" thickBot="1">
      <c r="A1" s="124" t="str">
        <f ca="1">RIGHT(CELL("FILENAME",A2),LEN(CELL("FILENAME",A2))-SEARCH("]",CELL("FILENAME",A2),1))</f>
        <v>8.2k</v>
      </c>
      <c r="T1"/>
    </row>
    <row r="2" spans="1:22" ht="13.5" thickBot="1">
      <c r="E2" s="497" t="s">
        <v>34</v>
      </c>
      <c r="F2" s="503"/>
      <c r="T2"/>
    </row>
    <row r="3" spans="1:22">
      <c r="E3" s="37" t="s">
        <v>4</v>
      </c>
      <c r="F3" s="54" t="s">
        <v>277</v>
      </c>
      <c r="T3"/>
    </row>
    <row r="4" spans="1:22">
      <c r="E4" s="55" t="s">
        <v>147</v>
      </c>
      <c r="F4" s="377" t="s">
        <v>345</v>
      </c>
      <c r="G4" s="339" t="s">
        <v>331</v>
      </c>
      <c r="H4" s="337"/>
      <c r="I4" s="330"/>
      <c r="L4" s="338"/>
      <c r="T4"/>
    </row>
    <row r="5" spans="1:22" ht="13.5" thickBot="1">
      <c r="E5" s="34" t="s">
        <v>213</v>
      </c>
      <c r="F5" s="57">
        <v>41965</v>
      </c>
      <c r="G5" s="10"/>
      <c r="H5" s="10"/>
      <c r="L5" s="7"/>
      <c r="M5" s="7"/>
      <c r="N5" s="7"/>
      <c r="T5"/>
    </row>
    <row r="6" spans="1:22">
      <c r="E6" s="36"/>
      <c r="G6" s="3"/>
      <c r="H6" s="3"/>
      <c r="I6" s="2"/>
      <c r="J6" s="2"/>
      <c r="K6" s="8"/>
      <c r="L6" s="246">
        <v>4</v>
      </c>
      <c r="M6" s="85"/>
      <c r="N6" s="246">
        <v>3</v>
      </c>
      <c r="T6"/>
    </row>
    <row r="7" spans="1:22" ht="13.5" thickBot="1">
      <c r="G7" s="3"/>
      <c r="H7" s="3"/>
      <c r="T7"/>
    </row>
    <row r="8" spans="1:22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  <c r="T8"/>
    </row>
    <row r="9" spans="1:22">
      <c r="B9" s="12" t="s">
        <v>45</v>
      </c>
      <c r="C9" s="14" t="s">
        <v>106</v>
      </c>
      <c r="D9" s="22"/>
      <c r="E9" s="12" t="s">
        <v>7</v>
      </c>
      <c r="F9" s="351" t="s">
        <v>11</v>
      </c>
      <c r="G9" s="13" t="s">
        <v>8</v>
      </c>
      <c r="H9" s="507" t="s">
        <v>3</v>
      </c>
      <c r="I9" s="508"/>
      <c r="J9" s="11"/>
      <c r="K9" s="12" t="s">
        <v>6</v>
      </c>
      <c r="L9" s="13" t="s">
        <v>26</v>
      </c>
      <c r="M9" s="28" t="s">
        <v>5</v>
      </c>
      <c r="N9" s="28" t="s">
        <v>1</v>
      </c>
      <c r="O9" s="29" t="s">
        <v>2</v>
      </c>
      <c r="P9" s="7"/>
      <c r="T9"/>
    </row>
    <row r="10" spans="1:22" ht="13.5" thickBot="1">
      <c r="B10" s="15" t="s">
        <v>7</v>
      </c>
      <c r="C10" s="17" t="s">
        <v>13</v>
      </c>
      <c r="D10" s="22"/>
      <c r="E10" s="48"/>
      <c r="F10" s="22" t="s">
        <v>214</v>
      </c>
      <c r="G10" s="22" t="s">
        <v>14</v>
      </c>
      <c r="H10" s="22" t="s">
        <v>329</v>
      </c>
      <c r="I10" s="49" t="s">
        <v>330</v>
      </c>
      <c r="J10" s="11"/>
      <c r="K10" s="15"/>
      <c r="L10" s="16" t="s">
        <v>0</v>
      </c>
      <c r="M10" s="79" t="s">
        <v>24</v>
      </c>
      <c r="N10" s="79" t="s">
        <v>24</v>
      </c>
      <c r="O10" s="80" t="s">
        <v>25</v>
      </c>
      <c r="P10" s="7"/>
      <c r="R10" s="332"/>
      <c r="S10" s="332"/>
      <c r="T10" s="332"/>
      <c r="U10" s="3"/>
      <c r="V10" s="332"/>
    </row>
    <row r="11" spans="1:22">
      <c r="B11" s="88" t="s">
        <v>386</v>
      </c>
      <c r="C11" s="89">
        <v>2.1747685185185186E-2</v>
      </c>
      <c r="D11" s="24"/>
      <c r="E11" s="50" t="str">
        <f t="shared" ref="E11:E32" si="0">IF(ISERROR(VLOOKUP($B11,RawData,3)),"",VLOOKUP($B11,RawData,3))</f>
        <v>Russell Mullen</v>
      </c>
      <c r="F11" s="51">
        <f t="shared" ref="F11:F32" si="1">IF(ISERROR(VLOOKUP($B11,RawData,4)),"",VLOOKUP($B11,RawData,4))</f>
        <v>31490</v>
      </c>
      <c r="G11" s="52" t="s">
        <v>9</v>
      </c>
      <c r="H11" s="335">
        <f>IF(ISERROR(DATEDIF(F11,F$5,"Y")),"",DATEDIF(F11,F$5,"Y"))</f>
        <v>28</v>
      </c>
      <c r="I11" s="333">
        <f>IF(ISERROR(DATEDIF(F11,F$5,"Y")),"",DATEDIF(F11,F$5,"YM"))</f>
        <v>8</v>
      </c>
      <c r="J11" s="25"/>
      <c r="K11" s="392">
        <f t="shared" ref="K11:K34" si="2">+MATCH($F$4,event,0)</f>
        <v>11</v>
      </c>
      <c r="L11" s="81">
        <f t="shared" ref="L11:L34" si="3">IF(G11="m",INDEX(InterMale,H11-2,I11+12),INDEX(InterFemale,H11-2,I11+12))</f>
        <v>0.99976666666666669</v>
      </c>
      <c r="M11" s="59">
        <f t="shared" ref="M11:M34" si="4">IF(G11="m",INDEX(mOstd,1,K11),INDEX(fOstd,1,K11))</f>
        <v>1305.5858652721913</v>
      </c>
      <c r="N11" s="86">
        <f>+ROUND(M11/L11,$N$6)</f>
        <v>1305.8910000000001</v>
      </c>
      <c r="O11" s="60">
        <f>IF(C11="","",N11/(C11*60*60*24)*100)</f>
        <v>69.499254922831298</v>
      </c>
      <c r="P11" s="398" t="str">
        <f t="shared" ref="P11:P34" si="5">+G11&amp;TEXT(SUMPRODUCT(--(G11=$G$11:$G$38),--(O11&lt;$O$11:$O$38))+1,0)</f>
        <v>m3</v>
      </c>
      <c r="Q11" s="85"/>
      <c r="R11" s="47"/>
      <c r="S11" s="320"/>
      <c r="T11" s="102"/>
      <c r="V11" s="163"/>
    </row>
    <row r="12" spans="1:22">
      <c r="B12" s="46" t="s">
        <v>387</v>
      </c>
      <c r="C12" s="90">
        <v>2.1863425925925925E-2</v>
      </c>
      <c r="D12" s="24"/>
      <c r="E12" s="20" t="str">
        <f t="shared" si="0"/>
        <v>Paul Tomlinson</v>
      </c>
      <c r="F12" s="21">
        <f t="shared" si="1"/>
        <v>27411</v>
      </c>
      <c r="G12" s="23" t="s">
        <v>9</v>
      </c>
      <c r="H12" s="23">
        <f t="shared" ref="H12:H25" si="6">IF(ISERROR(DATEDIF(F12,F$5,"Y")),"",DATEDIF(F12,F$5,"Y"))</f>
        <v>39</v>
      </c>
      <c r="I12" s="156">
        <f t="shared" ref="I12:I25" si="7">IF(ISERROR(DATEDIF(F12,F$5,"Y")),"",DATEDIF(F12,F$5,"YM"))</f>
        <v>10</v>
      </c>
      <c r="J12" s="25"/>
      <c r="K12" s="30">
        <f t="shared" si="2"/>
        <v>11</v>
      </c>
      <c r="L12" s="82">
        <f t="shared" si="3"/>
        <v>0.94976666666666665</v>
      </c>
      <c r="M12" s="31">
        <f t="shared" si="4"/>
        <v>1305.5858652721913</v>
      </c>
      <c r="N12" s="87">
        <f t="shared" ref="N12:N34" si="8">+ROUND(M12/L12,$N$6)</f>
        <v>1374.6389999999999</v>
      </c>
      <c r="O12" s="32">
        <f t="shared" ref="O12:O25" si="9">IF(C12="","",N12/(C12*60*60*24)*100)</f>
        <v>72.770725251455787</v>
      </c>
      <c r="P12" s="220" t="str">
        <f t="shared" si="5"/>
        <v>m2</v>
      </c>
      <c r="Q12" s="85"/>
      <c r="R12" s="47"/>
      <c r="S12" s="320"/>
      <c r="T12" s="102"/>
    </row>
    <row r="13" spans="1:22">
      <c r="B13" s="92" t="s">
        <v>388</v>
      </c>
      <c r="C13" s="93">
        <v>2.2129629629629628E-2</v>
      </c>
      <c r="D13" s="24"/>
      <c r="E13" s="94" t="str">
        <f t="shared" si="0"/>
        <v>Phil Radford</v>
      </c>
      <c r="F13" s="95">
        <f t="shared" si="1"/>
        <v>34283</v>
      </c>
      <c r="G13" s="96" t="s">
        <v>9</v>
      </c>
      <c r="H13" s="96">
        <f t="shared" si="6"/>
        <v>21</v>
      </c>
      <c r="I13" s="280">
        <f t="shared" si="7"/>
        <v>0</v>
      </c>
      <c r="J13" s="25"/>
      <c r="K13" s="97">
        <f t="shared" si="2"/>
        <v>11</v>
      </c>
      <c r="L13" s="98">
        <f t="shared" si="3"/>
        <v>0.99269999999999992</v>
      </c>
      <c r="M13" s="91">
        <f t="shared" si="4"/>
        <v>1305.5858652721913</v>
      </c>
      <c r="N13" s="99">
        <f t="shared" si="8"/>
        <v>1315.1869999999999</v>
      </c>
      <c r="O13" s="100">
        <f t="shared" si="9"/>
        <v>68.785930962343102</v>
      </c>
      <c r="P13" s="220" t="str">
        <f t="shared" si="5"/>
        <v>m4</v>
      </c>
      <c r="Q13" s="85"/>
      <c r="R13" s="47"/>
      <c r="S13" s="320"/>
      <c r="T13" s="102"/>
    </row>
    <row r="14" spans="1:22">
      <c r="B14" s="46" t="s">
        <v>215</v>
      </c>
      <c r="C14" s="90">
        <v>2.2175925925925929E-2</v>
      </c>
      <c r="D14" s="24"/>
      <c r="E14" s="20" t="str">
        <f t="shared" si="0"/>
        <v>Tom Mullen</v>
      </c>
      <c r="F14" s="21">
        <f t="shared" si="1"/>
        <v>30429</v>
      </c>
      <c r="G14" s="23" t="s">
        <v>9</v>
      </c>
      <c r="H14" s="23">
        <f t="shared" si="6"/>
        <v>31</v>
      </c>
      <c r="I14" s="156">
        <f t="shared" si="7"/>
        <v>6</v>
      </c>
      <c r="J14" s="25"/>
      <c r="K14" s="30">
        <f t="shared" si="2"/>
        <v>11</v>
      </c>
      <c r="L14" s="82">
        <f t="shared" si="3"/>
        <v>0.99519999999999997</v>
      </c>
      <c r="M14" s="31">
        <f t="shared" si="4"/>
        <v>1305.5858652721913</v>
      </c>
      <c r="N14" s="87">
        <f t="shared" si="8"/>
        <v>1311.883</v>
      </c>
      <c r="O14" s="32">
        <f t="shared" si="9"/>
        <v>68.469885177453023</v>
      </c>
      <c r="P14" s="220" t="str">
        <f t="shared" si="5"/>
        <v>m6</v>
      </c>
      <c r="Q14" s="85"/>
      <c r="R14" s="47"/>
      <c r="S14" s="102"/>
      <c r="T14"/>
    </row>
    <row r="15" spans="1:22">
      <c r="B15" s="46" t="s">
        <v>253</v>
      </c>
      <c r="C15" s="90">
        <v>2.2222222222222223E-2</v>
      </c>
      <c r="D15" s="24"/>
      <c r="E15" s="20" t="str">
        <f t="shared" si="0"/>
        <v>Paul Cousins</v>
      </c>
      <c r="F15" s="21">
        <f t="shared" si="1"/>
        <v>22902</v>
      </c>
      <c r="G15" s="23" t="s">
        <v>9</v>
      </c>
      <c r="H15" s="23">
        <f t="shared" si="6"/>
        <v>52</v>
      </c>
      <c r="I15" s="156">
        <f t="shared" si="7"/>
        <v>2</v>
      </c>
      <c r="J15" s="25"/>
      <c r="K15" s="30">
        <f t="shared" si="2"/>
        <v>11</v>
      </c>
      <c r="L15" s="82">
        <f t="shared" si="3"/>
        <v>0.86293333333333333</v>
      </c>
      <c r="M15" s="31">
        <f t="shared" si="4"/>
        <v>1305.5858652721913</v>
      </c>
      <c r="N15" s="87">
        <f t="shared" si="8"/>
        <v>1512.963</v>
      </c>
      <c r="O15" s="32">
        <f t="shared" si="9"/>
        <v>78.800156249999972</v>
      </c>
      <c r="P15" s="220" t="str">
        <f t="shared" si="5"/>
        <v>m1</v>
      </c>
      <c r="Q15" s="85"/>
      <c r="R15" s="47"/>
      <c r="S15" s="102"/>
      <c r="T15"/>
    </row>
    <row r="16" spans="1:22">
      <c r="B16" s="92" t="s">
        <v>259</v>
      </c>
      <c r="C16" s="93">
        <v>2.3668981481481485E-2</v>
      </c>
      <c r="D16" s="24"/>
      <c r="E16" s="20" t="str">
        <f t="shared" si="0"/>
        <v>Phil Payne</v>
      </c>
      <c r="F16" s="95">
        <f t="shared" si="1"/>
        <v>31082</v>
      </c>
      <c r="G16" s="23" t="s">
        <v>9</v>
      </c>
      <c r="H16" s="23">
        <f t="shared" si="6"/>
        <v>29</v>
      </c>
      <c r="I16" s="156">
        <f t="shared" si="7"/>
        <v>9</v>
      </c>
      <c r="J16" s="25"/>
      <c r="K16" s="97">
        <f t="shared" si="2"/>
        <v>11</v>
      </c>
      <c r="L16" s="98">
        <f t="shared" si="3"/>
        <v>0.99870000000000003</v>
      </c>
      <c r="M16" s="91">
        <f t="shared" si="4"/>
        <v>1305.5858652721913</v>
      </c>
      <c r="N16" s="99">
        <f t="shared" si="8"/>
        <v>1307.2850000000001</v>
      </c>
      <c r="O16" s="100">
        <f t="shared" si="9"/>
        <v>63.925916870415648</v>
      </c>
      <c r="P16" s="220" t="str">
        <f t="shared" si="5"/>
        <v>m10</v>
      </c>
      <c r="Q16" s="85"/>
      <c r="R16" s="47"/>
      <c r="S16" s="102"/>
      <c r="T16"/>
    </row>
    <row r="17" spans="2:20">
      <c r="B17" s="46"/>
      <c r="C17" s="90">
        <v>2.3784722222222221E-2</v>
      </c>
      <c r="D17" s="24"/>
      <c r="E17" s="389" t="s">
        <v>402</v>
      </c>
      <c r="F17" s="393">
        <v>32078</v>
      </c>
      <c r="G17" s="255" t="s">
        <v>9</v>
      </c>
      <c r="H17" s="255">
        <f t="shared" si="6"/>
        <v>27</v>
      </c>
      <c r="I17" s="282">
        <f t="shared" si="7"/>
        <v>0</v>
      </c>
      <c r="J17" s="25"/>
      <c r="K17" s="30">
        <f t="shared" si="2"/>
        <v>11</v>
      </c>
      <c r="L17" s="82">
        <f t="shared" si="3"/>
        <v>1</v>
      </c>
      <c r="M17" s="31">
        <f t="shared" si="4"/>
        <v>1305.5858652721913</v>
      </c>
      <c r="N17" s="87">
        <f t="shared" si="8"/>
        <v>1305.586</v>
      </c>
      <c r="O17" s="32">
        <f t="shared" si="9"/>
        <v>63.53216545012166</v>
      </c>
      <c r="P17" s="220" t="str">
        <f t="shared" si="5"/>
        <v>m12</v>
      </c>
      <c r="Q17" s="85"/>
      <c r="R17" s="208"/>
      <c r="S17" s="102"/>
      <c r="T17"/>
    </row>
    <row r="18" spans="2:20">
      <c r="B18" s="46"/>
      <c r="C18" s="90">
        <v>2.4733796296296295E-2</v>
      </c>
      <c r="D18" s="24"/>
      <c r="E18" s="379" t="s">
        <v>399</v>
      </c>
      <c r="F18" s="381">
        <v>36093</v>
      </c>
      <c r="G18" s="23" t="s">
        <v>9</v>
      </c>
      <c r="H18" s="23">
        <f t="shared" si="6"/>
        <v>16</v>
      </c>
      <c r="I18" s="156">
        <f t="shared" si="7"/>
        <v>0</v>
      </c>
      <c r="J18" s="25"/>
      <c r="K18" s="30">
        <f t="shared" si="2"/>
        <v>11</v>
      </c>
      <c r="L18" s="82">
        <f t="shared" si="3"/>
        <v>0.93425000000000002</v>
      </c>
      <c r="M18" s="31">
        <f t="shared" si="4"/>
        <v>1305.5858652721913</v>
      </c>
      <c r="N18" s="87">
        <f t="shared" si="8"/>
        <v>1397.4690000000001</v>
      </c>
      <c r="O18" s="32">
        <f t="shared" si="9"/>
        <v>65.39396350023398</v>
      </c>
      <c r="P18" s="220" t="str">
        <f t="shared" si="5"/>
        <v>m9</v>
      </c>
      <c r="Q18" s="85"/>
      <c r="R18" s="47"/>
      <c r="S18" s="102"/>
      <c r="T18"/>
    </row>
    <row r="19" spans="2:20">
      <c r="B19" s="92" t="s">
        <v>389</v>
      </c>
      <c r="C19" s="93">
        <v>2.5046296296296299E-2</v>
      </c>
      <c r="D19" s="24"/>
      <c r="E19" s="94" t="str">
        <f t="shared" si="0"/>
        <v>Andy Guy</v>
      </c>
      <c r="F19" s="95">
        <f t="shared" si="1"/>
        <v>27989</v>
      </c>
      <c r="G19" s="96" t="s">
        <v>9</v>
      </c>
      <c r="H19" s="96">
        <f t="shared" si="6"/>
        <v>38</v>
      </c>
      <c r="I19" s="280">
        <f t="shared" si="7"/>
        <v>3</v>
      </c>
      <c r="J19" s="25"/>
      <c r="K19" s="97">
        <f t="shared" si="2"/>
        <v>11</v>
      </c>
      <c r="L19" s="98">
        <f t="shared" si="3"/>
        <v>0.96094999999999997</v>
      </c>
      <c r="M19" s="91">
        <f t="shared" si="4"/>
        <v>1305.5858652721913</v>
      </c>
      <c r="N19" s="99">
        <f t="shared" si="8"/>
        <v>1358.6410000000001</v>
      </c>
      <c r="O19" s="100">
        <f t="shared" si="9"/>
        <v>62.783780036968565</v>
      </c>
      <c r="P19" s="220" t="str">
        <f t="shared" si="5"/>
        <v>m14</v>
      </c>
      <c r="Q19" s="85"/>
      <c r="R19" s="47"/>
      <c r="S19" s="102"/>
      <c r="T19"/>
    </row>
    <row r="20" spans="2:20">
      <c r="B20" s="46"/>
      <c r="C20" s="90">
        <v>2.5104166666666664E-2</v>
      </c>
      <c r="D20" s="24"/>
      <c r="E20" s="379" t="s">
        <v>403</v>
      </c>
      <c r="F20" s="393">
        <v>24879</v>
      </c>
      <c r="G20" s="23" t="s">
        <v>9</v>
      </c>
      <c r="H20" s="23">
        <f t="shared" si="6"/>
        <v>46</v>
      </c>
      <c r="I20" s="156">
        <f t="shared" si="7"/>
        <v>9</v>
      </c>
      <c r="J20" s="25"/>
      <c r="K20" s="30">
        <f t="shared" si="2"/>
        <v>11</v>
      </c>
      <c r="L20" s="82">
        <f t="shared" si="3"/>
        <v>0.90105000000000002</v>
      </c>
      <c r="M20" s="31">
        <f t="shared" si="4"/>
        <v>1305.5858652721913</v>
      </c>
      <c r="N20" s="87">
        <f t="shared" si="8"/>
        <v>1448.961</v>
      </c>
      <c r="O20" s="32">
        <f t="shared" si="9"/>
        <v>66.803181189488257</v>
      </c>
      <c r="P20" s="220" t="str">
        <f t="shared" si="5"/>
        <v>m8</v>
      </c>
      <c r="Q20" s="85"/>
      <c r="R20" s="208"/>
      <c r="S20" s="102"/>
      <c r="T20"/>
    </row>
    <row r="21" spans="2:20">
      <c r="B21" s="46"/>
      <c r="C21" s="90">
        <v>2.5104166666666664E-2</v>
      </c>
      <c r="D21" s="24"/>
      <c r="E21" s="379" t="s">
        <v>404</v>
      </c>
      <c r="F21" s="393">
        <v>29011</v>
      </c>
      <c r="G21" s="23" t="s">
        <v>9</v>
      </c>
      <c r="H21" s="23">
        <f t="shared" si="6"/>
        <v>35</v>
      </c>
      <c r="I21" s="156">
        <f t="shared" si="7"/>
        <v>5</v>
      </c>
      <c r="J21" s="25"/>
      <c r="K21" s="30">
        <f t="shared" si="2"/>
        <v>11</v>
      </c>
      <c r="L21" s="82">
        <f t="shared" si="3"/>
        <v>0.97923333333333329</v>
      </c>
      <c r="M21" s="31">
        <f t="shared" si="4"/>
        <v>1305.5858652721913</v>
      </c>
      <c r="N21" s="87">
        <f t="shared" si="8"/>
        <v>1333.2739999999999</v>
      </c>
      <c r="O21" s="32">
        <f t="shared" si="9"/>
        <v>61.46952512678655</v>
      </c>
      <c r="P21" s="220" t="str">
        <f t="shared" si="5"/>
        <v>m18</v>
      </c>
      <c r="Q21" s="85"/>
      <c r="R21" s="47"/>
      <c r="S21" s="102"/>
      <c r="T21"/>
    </row>
    <row r="22" spans="2:20">
      <c r="B22" s="92" t="s">
        <v>390</v>
      </c>
      <c r="C22" s="93">
        <v>2.5208333333333333E-2</v>
      </c>
      <c r="D22" s="24"/>
      <c r="E22" s="20" t="str">
        <f t="shared" si="0"/>
        <v>Barry Tullett</v>
      </c>
      <c r="F22" s="21">
        <f t="shared" si="1"/>
        <v>24479</v>
      </c>
      <c r="G22" s="23" t="s">
        <v>9</v>
      </c>
      <c r="H22" s="23">
        <f t="shared" si="6"/>
        <v>47</v>
      </c>
      <c r="I22" s="156">
        <f t="shared" si="7"/>
        <v>10</v>
      </c>
      <c r="J22" s="25"/>
      <c r="K22" s="97">
        <f t="shared" si="2"/>
        <v>11</v>
      </c>
      <c r="L22" s="98">
        <f t="shared" si="3"/>
        <v>0.89346666666666674</v>
      </c>
      <c r="M22" s="91">
        <f t="shared" si="4"/>
        <v>1305.5858652721913</v>
      </c>
      <c r="N22" s="99">
        <f t="shared" si="8"/>
        <v>1461.259</v>
      </c>
      <c r="O22" s="100">
        <f t="shared" si="9"/>
        <v>67.091781450872361</v>
      </c>
      <c r="P22" s="220" t="str">
        <f t="shared" si="5"/>
        <v>m7</v>
      </c>
      <c r="Q22" s="85"/>
      <c r="R22" s="47"/>
      <c r="S22" s="102"/>
      <c r="T22"/>
    </row>
    <row r="23" spans="2:20">
      <c r="B23" s="46"/>
      <c r="C23" s="90">
        <v>2.5706018518518517E-2</v>
      </c>
      <c r="D23" s="24"/>
      <c r="E23" s="389" t="s">
        <v>400</v>
      </c>
      <c r="F23" s="390">
        <v>35973</v>
      </c>
      <c r="G23" s="255" t="s">
        <v>9</v>
      </c>
      <c r="H23" s="255">
        <f t="shared" si="6"/>
        <v>16</v>
      </c>
      <c r="I23" s="282">
        <f t="shared" si="7"/>
        <v>4</v>
      </c>
      <c r="J23" s="25"/>
      <c r="K23" s="30">
        <f t="shared" si="2"/>
        <v>11</v>
      </c>
      <c r="L23" s="82">
        <f t="shared" si="3"/>
        <v>0.93934999999999991</v>
      </c>
      <c r="M23" s="31">
        <f t="shared" si="4"/>
        <v>1305.5858652721913</v>
      </c>
      <c r="N23" s="87">
        <f t="shared" si="8"/>
        <v>1389.8820000000001</v>
      </c>
      <c r="O23" s="32">
        <f t="shared" si="9"/>
        <v>62.579108509680324</v>
      </c>
      <c r="P23" s="220" t="str">
        <f t="shared" si="5"/>
        <v>m15</v>
      </c>
      <c r="Q23" s="85"/>
      <c r="R23" s="208"/>
      <c r="S23" s="102"/>
      <c r="T23"/>
    </row>
    <row r="24" spans="2:20">
      <c r="B24" s="46" t="s">
        <v>391</v>
      </c>
      <c r="C24" s="90">
        <v>2.5717592592592594E-2</v>
      </c>
      <c r="D24" s="24"/>
      <c r="E24" s="20" t="str">
        <f t="shared" si="0"/>
        <v>Richard Amer</v>
      </c>
      <c r="F24" s="21">
        <f t="shared" si="1"/>
        <v>26651</v>
      </c>
      <c r="G24" s="23" t="s">
        <v>9</v>
      </c>
      <c r="H24" s="23">
        <f t="shared" si="6"/>
        <v>41</v>
      </c>
      <c r="I24" s="156">
        <f t="shared" si="7"/>
        <v>11</v>
      </c>
      <c r="J24" s="25"/>
      <c r="K24" s="30">
        <f t="shared" si="2"/>
        <v>11</v>
      </c>
      <c r="L24" s="82">
        <f t="shared" si="3"/>
        <v>0.93508333333333327</v>
      </c>
      <c r="M24" s="31">
        <f t="shared" si="4"/>
        <v>1305.5858652721913</v>
      </c>
      <c r="N24" s="87">
        <f t="shared" si="8"/>
        <v>1396.2239999999999</v>
      </c>
      <c r="O24" s="32">
        <f t="shared" si="9"/>
        <v>62.836363636363636</v>
      </c>
      <c r="P24" s="220" t="str">
        <f t="shared" si="5"/>
        <v>m13</v>
      </c>
      <c r="Q24" s="85"/>
      <c r="R24" s="47"/>
      <c r="S24" s="102"/>
      <c r="T24"/>
    </row>
    <row r="25" spans="2:20">
      <c r="B25" s="92" t="s">
        <v>392</v>
      </c>
      <c r="C25" s="93">
        <v>2.6331018518518517E-2</v>
      </c>
      <c r="D25" s="24"/>
      <c r="E25" s="94" t="str">
        <f t="shared" si="0"/>
        <v>Tim Hicks</v>
      </c>
      <c r="F25" s="95">
        <f t="shared" si="1"/>
        <v>21573</v>
      </c>
      <c r="G25" s="96" t="s">
        <v>9</v>
      </c>
      <c r="H25" s="96">
        <f t="shared" si="6"/>
        <v>55</v>
      </c>
      <c r="I25" s="280">
        <f t="shared" si="7"/>
        <v>9</v>
      </c>
      <c r="J25" s="25"/>
      <c r="K25" s="97">
        <f t="shared" si="2"/>
        <v>11</v>
      </c>
      <c r="L25" s="98">
        <f t="shared" si="3"/>
        <v>0.83772500000000005</v>
      </c>
      <c r="M25" s="91">
        <f t="shared" si="4"/>
        <v>1305.5858652721913</v>
      </c>
      <c r="N25" s="99">
        <f t="shared" si="8"/>
        <v>1558.49</v>
      </c>
      <c r="O25" s="100">
        <f t="shared" si="9"/>
        <v>68.505054945054951</v>
      </c>
      <c r="P25" s="220" t="str">
        <f t="shared" si="5"/>
        <v>m5</v>
      </c>
      <c r="Q25" s="85"/>
      <c r="R25" s="47"/>
      <c r="S25" s="102"/>
      <c r="T25"/>
    </row>
    <row r="26" spans="2:20">
      <c r="B26" s="46"/>
      <c r="C26" s="90">
        <v>2.6481481481481481E-2</v>
      </c>
      <c r="D26" s="24"/>
      <c r="E26" s="379" t="s">
        <v>405</v>
      </c>
      <c r="F26" s="393">
        <v>30285</v>
      </c>
      <c r="G26" s="23" t="s">
        <v>9</v>
      </c>
      <c r="H26" s="23">
        <f t="shared" ref="H26:H34" si="10">IF(ISERROR(DATEDIF(F26,F$5,"Y")),"",DATEDIF(F26,F$5,"Y"))</f>
        <v>31</v>
      </c>
      <c r="I26" s="156">
        <f t="shared" ref="I26:I34" si="11">IF(ISERROR(DATEDIF(F26,F$5,"Y")),"",DATEDIF(F26,F$5,"YM"))</f>
        <v>11</v>
      </c>
      <c r="J26" s="25"/>
      <c r="K26" s="30">
        <f t="shared" si="2"/>
        <v>11</v>
      </c>
      <c r="L26" s="82">
        <f t="shared" si="3"/>
        <v>0.99395</v>
      </c>
      <c r="M26" s="31">
        <f t="shared" si="4"/>
        <v>1305.5858652721913</v>
      </c>
      <c r="N26" s="87">
        <f t="shared" si="8"/>
        <v>1313.5329999999999</v>
      </c>
      <c r="O26" s="32">
        <f t="shared" ref="O26:O34" si="12">IF(C26="","",N26/(C26*60*60*24)*100)</f>
        <v>57.409659090909081</v>
      </c>
      <c r="P26" s="220" t="str">
        <f t="shared" si="5"/>
        <v>m20</v>
      </c>
      <c r="Q26" s="85"/>
      <c r="R26" s="47"/>
      <c r="S26" s="102"/>
      <c r="T26"/>
    </row>
    <row r="27" spans="2:20">
      <c r="B27" s="46" t="s">
        <v>393</v>
      </c>
      <c r="C27" s="90">
        <v>2.6631944444444444E-2</v>
      </c>
      <c r="D27" s="24"/>
      <c r="E27" s="20" t="str">
        <f t="shared" si="0"/>
        <v>Andrew Biggs</v>
      </c>
      <c r="F27" s="21">
        <f t="shared" si="1"/>
        <v>25259</v>
      </c>
      <c r="G27" s="23" t="s">
        <v>9</v>
      </c>
      <c r="H27" s="23">
        <f t="shared" si="10"/>
        <v>45</v>
      </c>
      <c r="I27" s="156">
        <f t="shared" si="11"/>
        <v>8</v>
      </c>
      <c r="J27" s="25"/>
      <c r="K27" s="30">
        <f t="shared" si="2"/>
        <v>11</v>
      </c>
      <c r="L27" s="82">
        <f t="shared" si="3"/>
        <v>0.90871666666666673</v>
      </c>
      <c r="M27" s="31">
        <f t="shared" si="4"/>
        <v>1305.5858652721913</v>
      </c>
      <c r="N27" s="87">
        <f t="shared" si="8"/>
        <v>1436.7360000000001</v>
      </c>
      <c r="O27" s="32">
        <f t="shared" si="12"/>
        <v>62.439634941329857</v>
      </c>
      <c r="P27" s="220" t="str">
        <f t="shared" si="5"/>
        <v>m16</v>
      </c>
      <c r="Q27" s="85"/>
      <c r="R27" s="47"/>
      <c r="S27" s="102"/>
      <c r="T27"/>
    </row>
    <row r="28" spans="2:20">
      <c r="B28" s="92"/>
      <c r="C28" s="93">
        <v>2.8460648148148148E-2</v>
      </c>
      <c r="D28" s="24"/>
      <c r="E28" s="380" t="s">
        <v>406</v>
      </c>
      <c r="F28" s="382">
        <v>33240</v>
      </c>
      <c r="G28" s="96" t="s">
        <v>9</v>
      </c>
      <c r="H28" s="96">
        <f t="shared" si="10"/>
        <v>23</v>
      </c>
      <c r="I28" s="280">
        <f t="shared" si="11"/>
        <v>10</v>
      </c>
      <c r="J28" s="25"/>
      <c r="K28" s="97">
        <f t="shared" si="2"/>
        <v>11</v>
      </c>
      <c r="L28" s="98">
        <f t="shared" si="3"/>
        <v>1</v>
      </c>
      <c r="M28" s="91">
        <f t="shared" si="4"/>
        <v>1305.5858652721913</v>
      </c>
      <c r="N28" s="99">
        <f t="shared" si="8"/>
        <v>1305.586</v>
      </c>
      <c r="O28" s="100">
        <f t="shared" si="12"/>
        <v>53.094184627897519</v>
      </c>
      <c r="P28" s="220" t="str">
        <f t="shared" si="5"/>
        <v>m23</v>
      </c>
      <c r="Q28" s="85"/>
      <c r="R28" s="47"/>
      <c r="S28" s="102"/>
      <c r="T28"/>
    </row>
    <row r="29" spans="2:20">
      <c r="B29" s="46" t="s">
        <v>395</v>
      </c>
      <c r="C29" s="90">
        <v>2.884259259259259E-2</v>
      </c>
      <c r="D29" s="24"/>
      <c r="E29" s="20" t="str">
        <f t="shared" si="0"/>
        <v>Carl Bicknell</v>
      </c>
      <c r="F29" s="21">
        <f t="shared" si="1"/>
        <v>22498</v>
      </c>
      <c r="G29" s="23" t="s">
        <v>9</v>
      </c>
      <c r="H29" s="23">
        <f t="shared" si="10"/>
        <v>53</v>
      </c>
      <c r="I29" s="156">
        <f t="shared" si="11"/>
        <v>3</v>
      </c>
      <c r="J29" s="25"/>
      <c r="K29" s="30">
        <f t="shared" si="2"/>
        <v>11</v>
      </c>
      <c r="L29" s="82">
        <f t="shared" si="3"/>
        <v>0.85535000000000005</v>
      </c>
      <c r="M29" s="31">
        <f t="shared" si="4"/>
        <v>1305.5858652721913</v>
      </c>
      <c r="N29" s="87">
        <f t="shared" si="8"/>
        <v>1526.376</v>
      </c>
      <c r="O29" s="32">
        <f t="shared" si="12"/>
        <v>61.251043338683786</v>
      </c>
      <c r="P29" s="220" t="str">
        <f t="shared" si="5"/>
        <v>m19</v>
      </c>
      <c r="Q29" s="85"/>
      <c r="R29" s="47"/>
      <c r="S29" s="102"/>
      <c r="T29"/>
    </row>
    <row r="30" spans="2:20">
      <c r="B30" s="46" t="s">
        <v>394</v>
      </c>
      <c r="C30" s="90">
        <v>3.1134259259259261E-2</v>
      </c>
      <c r="D30" s="24"/>
      <c r="E30" s="20" t="str">
        <f t="shared" si="0"/>
        <v>Mike Essex</v>
      </c>
      <c r="F30" s="21">
        <f t="shared" si="1"/>
        <v>25059</v>
      </c>
      <c r="G30" s="23" t="s">
        <v>9</v>
      </c>
      <c r="H30" s="23">
        <f t="shared" si="10"/>
        <v>46</v>
      </c>
      <c r="I30" s="156">
        <f t="shared" si="11"/>
        <v>3</v>
      </c>
      <c r="J30" s="25"/>
      <c r="K30" s="30">
        <f t="shared" si="2"/>
        <v>11</v>
      </c>
      <c r="L30" s="82">
        <f t="shared" si="3"/>
        <v>0.90457500000000002</v>
      </c>
      <c r="M30" s="31">
        <f t="shared" si="4"/>
        <v>1305.5858652721913</v>
      </c>
      <c r="N30" s="87">
        <f t="shared" si="8"/>
        <v>1443.3140000000001</v>
      </c>
      <c r="O30" s="32">
        <f t="shared" si="12"/>
        <v>53.654795539033465</v>
      </c>
      <c r="P30" s="220" t="str">
        <f t="shared" si="5"/>
        <v>m22</v>
      </c>
      <c r="Q30" s="85"/>
      <c r="R30" s="47"/>
      <c r="S30" s="102"/>
      <c r="T30"/>
    </row>
    <row r="31" spans="2:20">
      <c r="B31" s="92"/>
      <c r="C31" s="93">
        <v>3.1493055555555559E-2</v>
      </c>
      <c r="D31" s="24"/>
      <c r="E31" s="380" t="s">
        <v>397</v>
      </c>
      <c r="F31" s="382">
        <v>23189</v>
      </c>
      <c r="G31" s="386" t="s">
        <v>9</v>
      </c>
      <c r="H31" s="96">
        <f t="shared" si="10"/>
        <v>51</v>
      </c>
      <c r="I31" s="469">
        <f t="shared" si="11"/>
        <v>4</v>
      </c>
      <c r="J31" s="25"/>
      <c r="K31" s="410">
        <f t="shared" si="2"/>
        <v>11</v>
      </c>
      <c r="L31" s="411">
        <f t="shared" si="3"/>
        <v>0.86878333333333335</v>
      </c>
      <c r="M31" s="412">
        <f t="shared" si="4"/>
        <v>1305.5858652721913</v>
      </c>
      <c r="N31" s="413">
        <f t="shared" si="8"/>
        <v>1502.7750000000001</v>
      </c>
      <c r="O31" s="100">
        <f t="shared" si="12"/>
        <v>55.22877618522601</v>
      </c>
      <c r="P31" s="220" t="str">
        <f t="shared" si="5"/>
        <v>m21</v>
      </c>
      <c r="Q31" s="85"/>
      <c r="R31" s="47"/>
      <c r="S31" s="102"/>
      <c r="T31"/>
    </row>
    <row r="32" spans="2:20">
      <c r="B32" s="46" t="s">
        <v>396</v>
      </c>
      <c r="C32" s="90">
        <v>3.2256944444444442E-2</v>
      </c>
      <c r="D32" s="24"/>
      <c r="E32" s="20" t="str">
        <f t="shared" si="0"/>
        <v>Steve Horn</v>
      </c>
      <c r="F32" s="21">
        <f t="shared" si="1"/>
        <v>25361</v>
      </c>
      <c r="G32" s="23" t="s">
        <v>9</v>
      </c>
      <c r="H32" s="23">
        <f t="shared" si="10"/>
        <v>45</v>
      </c>
      <c r="I32" s="156">
        <f t="shared" si="11"/>
        <v>5</v>
      </c>
      <c r="J32" s="25"/>
      <c r="K32" s="30">
        <f t="shared" si="2"/>
        <v>11</v>
      </c>
      <c r="L32" s="82">
        <f t="shared" si="3"/>
        <v>0.91048333333333342</v>
      </c>
      <c r="M32" s="31">
        <f t="shared" si="4"/>
        <v>1305.5858652721913</v>
      </c>
      <c r="N32" s="87">
        <f t="shared" si="8"/>
        <v>1433.9480000000001</v>
      </c>
      <c r="O32" s="32">
        <f t="shared" si="12"/>
        <v>51.451309651955512</v>
      </c>
      <c r="P32" s="220" t="str">
        <f t="shared" si="5"/>
        <v>m24</v>
      </c>
      <c r="Q32" s="85"/>
      <c r="R32" s="208"/>
      <c r="S32" s="102"/>
      <c r="T32"/>
    </row>
    <row r="33" spans="2:20">
      <c r="B33" s="46"/>
      <c r="C33" s="90">
        <v>3.2361111111111111E-2</v>
      </c>
      <c r="D33" s="24"/>
      <c r="E33" s="379" t="s">
        <v>398</v>
      </c>
      <c r="F33" s="381">
        <v>16166</v>
      </c>
      <c r="G33" s="23" t="s">
        <v>9</v>
      </c>
      <c r="H33" s="23">
        <f t="shared" si="10"/>
        <v>70</v>
      </c>
      <c r="I33" s="391">
        <f t="shared" si="11"/>
        <v>7</v>
      </c>
      <c r="J33" s="25"/>
      <c r="K33" s="30">
        <f t="shared" si="2"/>
        <v>11</v>
      </c>
      <c r="L33" s="82">
        <f t="shared" si="3"/>
        <v>0.73115833333333335</v>
      </c>
      <c r="M33" s="31">
        <f t="shared" si="4"/>
        <v>1305.5858652721913</v>
      </c>
      <c r="N33" s="87">
        <f t="shared" si="8"/>
        <v>1785.64</v>
      </c>
      <c r="O33" s="32">
        <f t="shared" si="12"/>
        <v>63.864091559370529</v>
      </c>
      <c r="P33" s="220" t="str">
        <f t="shared" si="5"/>
        <v>m11</v>
      </c>
      <c r="Q33" s="85"/>
      <c r="R33" s="47"/>
      <c r="S33" s="102"/>
      <c r="T33"/>
    </row>
    <row r="34" spans="2:20">
      <c r="B34" s="92"/>
      <c r="C34" s="93">
        <v>3.3414351851851855E-2</v>
      </c>
      <c r="D34" s="24"/>
      <c r="E34" s="380" t="s">
        <v>401</v>
      </c>
      <c r="F34" s="382">
        <v>15889</v>
      </c>
      <c r="G34" s="96" t="s">
        <v>9</v>
      </c>
      <c r="H34" s="96">
        <f t="shared" si="10"/>
        <v>71</v>
      </c>
      <c r="I34" s="469">
        <f t="shared" si="11"/>
        <v>4</v>
      </c>
      <c r="J34" s="25"/>
      <c r="K34" s="97">
        <f t="shared" si="2"/>
        <v>11</v>
      </c>
      <c r="L34" s="98">
        <f t="shared" si="3"/>
        <v>0.72448333333333337</v>
      </c>
      <c r="M34" s="91">
        <f t="shared" si="4"/>
        <v>1305.5858652721913</v>
      </c>
      <c r="N34" s="99">
        <f t="shared" si="8"/>
        <v>1802.0920000000001</v>
      </c>
      <c r="O34" s="100">
        <f t="shared" si="12"/>
        <v>62.420921371666083</v>
      </c>
      <c r="P34" s="220" t="str">
        <f t="shared" si="5"/>
        <v>m17</v>
      </c>
      <c r="Q34" s="85"/>
      <c r="R34" s="47"/>
      <c r="S34" s="102"/>
      <c r="T34"/>
    </row>
    <row r="35" spans="2:20">
      <c r="B35" s="244"/>
      <c r="C35" s="245"/>
      <c r="D35" s="24"/>
      <c r="E35" s="247" t="str">
        <f t="shared" ref="E35:E38" si="13">IF(ISERROR(VLOOKUP($B35,RawData,2)),"",VLOOKUP($B35,RawData,2))</f>
        <v/>
      </c>
      <c r="F35" s="21" t="str">
        <f t="shared" ref="F35:F38" si="14">IF(ISERROR(VLOOKUP($B35,RawData,3)),"",VLOOKUP($B35,RawData,3))</f>
        <v/>
      </c>
      <c r="G35" s="23" t="str">
        <f t="shared" ref="G35:G38" si="15">IF(ISERROR(VLOOKUP($B35,RawData,4)),"",VLOOKUP($B35,RawData,4))</f>
        <v/>
      </c>
      <c r="H35" s="23"/>
      <c r="I35" s="25" t="str">
        <f t="shared" ref="I35:I38" si="16">IF(ISERROR(DATEDIF(F35,F$5,"Y")),"",DATEDIF(F35,F$5,"Y"))</f>
        <v/>
      </c>
      <c r="J35" s="25"/>
      <c r="K35" s="26" t="str">
        <f t="shared" ref="K35:K38" si="17">IF(B35="","",MATCH($F$4,event,0))</f>
        <v/>
      </c>
      <c r="L35" s="82" t="str">
        <f t="shared" ref="L35:L38" si="18">IF(B35="","",IF(G35="m",ROUND(VLOOKUP(I35,mfact,K35),$L$6),ROUND(VLOOKUP(I35,ffact,K35),$L$6)))</f>
        <v/>
      </c>
      <c r="M35" s="31" t="str">
        <f t="shared" ref="M35:M38" si="19">IF(B35="","",IF(G35="m",INDEX(mOstd,1,K35),INDEX(fOstd,1,K35)))</f>
        <v/>
      </c>
      <c r="N35" s="87"/>
      <c r="O35" s="248" t="str">
        <f t="shared" ref="O35:O38" si="20">IF(C35="","",N35/(C35*60*60*24)*100)</f>
        <v/>
      </c>
      <c r="P35" s="31"/>
      <c r="T35"/>
    </row>
    <row r="36" spans="2:20">
      <c r="B36" s="244"/>
      <c r="C36" s="245"/>
      <c r="D36" s="24"/>
      <c r="E36" s="247" t="str">
        <f t="shared" si="13"/>
        <v/>
      </c>
      <c r="F36" s="21" t="str">
        <f t="shared" si="14"/>
        <v/>
      </c>
      <c r="G36" s="23" t="str">
        <f t="shared" si="15"/>
        <v/>
      </c>
      <c r="H36" s="23"/>
      <c r="I36" s="25" t="str">
        <f t="shared" si="16"/>
        <v/>
      </c>
      <c r="J36" s="27"/>
      <c r="K36" s="26" t="str">
        <f t="shared" si="17"/>
        <v/>
      </c>
      <c r="L36" s="82" t="str">
        <f t="shared" si="18"/>
        <v/>
      </c>
      <c r="M36" s="31" t="str">
        <f t="shared" si="19"/>
        <v/>
      </c>
      <c r="N36" s="87" t="str">
        <f t="shared" ref="N36:N38" si="21">IF(B36="","",ROUND(M36/L36,$N$6))</f>
        <v/>
      </c>
      <c r="O36" s="248" t="str">
        <f t="shared" si="20"/>
        <v/>
      </c>
      <c r="P36" s="31"/>
      <c r="R36" s="101"/>
      <c r="T36"/>
    </row>
    <row r="37" spans="2:20">
      <c r="B37" s="244"/>
      <c r="C37" s="245"/>
      <c r="D37" s="69"/>
      <c r="E37" s="247" t="str">
        <f t="shared" si="13"/>
        <v/>
      </c>
      <c r="F37" s="21" t="str">
        <f t="shared" si="14"/>
        <v/>
      </c>
      <c r="G37" s="23" t="str">
        <f t="shared" si="15"/>
        <v/>
      </c>
      <c r="H37" s="23"/>
      <c r="I37" s="25" t="str">
        <f t="shared" si="16"/>
        <v/>
      </c>
      <c r="J37" s="18"/>
      <c r="K37" s="26" t="str">
        <f t="shared" si="17"/>
        <v/>
      </c>
      <c r="L37" s="82" t="str">
        <f t="shared" si="18"/>
        <v/>
      </c>
      <c r="M37" s="31" t="str">
        <f t="shared" si="19"/>
        <v/>
      </c>
      <c r="N37" s="87" t="str">
        <f t="shared" si="21"/>
        <v/>
      </c>
      <c r="O37" s="248" t="str">
        <f t="shared" si="20"/>
        <v/>
      </c>
      <c r="P37" s="31"/>
      <c r="Q37"/>
      <c r="R37"/>
      <c r="S37"/>
      <c r="T37"/>
    </row>
    <row r="38" spans="2:20">
      <c r="B38" s="244"/>
      <c r="C38" s="245"/>
      <c r="D38" s="69"/>
      <c r="E38" s="247" t="str">
        <f t="shared" si="13"/>
        <v/>
      </c>
      <c r="F38" s="21" t="str">
        <f t="shared" si="14"/>
        <v/>
      </c>
      <c r="G38" s="23" t="str">
        <f t="shared" si="15"/>
        <v/>
      </c>
      <c r="H38" s="23"/>
      <c r="I38" s="25" t="str">
        <f t="shared" si="16"/>
        <v/>
      </c>
      <c r="J38" s="18"/>
      <c r="K38" s="26" t="str">
        <f t="shared" si="17"/>
        <v/>
      </c>
      <c r="L38" s="82" t="str">
        <f t="shared" si="18"/>
        <v/>
      </c>
      <c r="M38" s="31" t="str">
        <f t="shared" si="19"/>
        <v/>
      </c>
      <c r="N38" s="87" t="str">
        <f t="shared" si="21"/>
        <v/>
      </c>
      <c r="O38" s="248" t="str">
        <f t="shared" si="20"/>
        <v/>
      </c>
      <c r="P38" s="31"/>
      <c r="Q38"/>
      <c r="R38"/>
      <c r="S38"/>
      <c r="T38"/>
    </row>
  </sheetData>
  <mergeCells count="5">
    <mergeCell ref="E2:F2"/>
    <mergeCell ref="B8:C8"/>
    <mergeCell ref="E8:I8"/>
    <mergeCell ref="K8:O8"/>
    <mergeCell ref="H9:I9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8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T34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5.85546875" style="1" bestFit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61"/>
  </cols>
  <sheetData>
    <row r="1" spans="1:19" ht="13.5" thickBot="1">
      <c r="A1" s="124" t="str">
        <f ca="1">RIGHT(CELL("FILENAME",A2),LEN(CELL("FILENAME",A2))-SEARCH("]",CELL("FILENAME",A2),1))</f>
        <v>5.5k</v>
      </c>
    </row>
    <row r="2" spans="1:19" ht="13.5" thickBot="1">
      <c r="E2" s="509" t="s">
        <v>34</v>
      </c>
      <c r="F2" s="510"/>
    </row>
    <row r="3" spans="1:19">
      <c r="E3" s="37" t="s">
        <v>4</v>
      </c>
      <c r="F3" s="54" t="s">
        <v>277</v>
      </c>
    </row>
    <row r="4" spans="1:19">
      <c r="E4" s="55" t="s">
        <v>147</v>
      </c>
      <c r="F4" s="56" t="s">
        <v>346</v>
      </c>
      <c r="G4" s="339" t="s">
        <v>333</v>
      </c>
    </row>
    <row r="5" spans="1:19" ht="13.5" thickBot="1">
      <c r="E5" s="34" t="s">
        <v>213</v>
      </c>
      <c r="F5" s="57">
        <v>41965</v>
      </c>
      <c r="G5" s="10"/>
      <c r="H5" s="10"/>
      <c r="L5" s="7"/>
      <c r="M5" s="7"/>
      <c r="N5" s="7"/>
    </row>
    <row r="6" spans="1:19">
      <c r="E6" s="36"/>
      <c r="G6" s="3"/>
      <c r="H6" s="3"/>
      <c r="I6" s="2"/>
      <c r="J6" s="2"/>
      <c r="K6" s="8"/>
      <c r="L6" s="246">
        <v>4</v>
      </c>
      <c r="M6" s="85"/>
      <c r="N6" s="246">
        <v>3</v>
      </c>
    </row>
    <row r="7" spans="1:19" ht="13.5" thickBot="1">
      <c r="G7" s="3"/>
      <c r="H7" s="3"/>
    </row>
    <row r="8" spans="1:19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</row>
    <row r="9" spans="1:19">
      <c r="B9" s="12" t="s">
        <v>45</v>
      </c>
      <c r="C9" s="14" t="s">
        <v>106</v>
      </c>
      <c r="D9" s="22"/>
      <c r="E9" s="12" t="s">
        <v>7</v>
      </c>
      <c r="F9" s="13" t="s">
        <v>11</v>
      </c>
      <c r="G9" s="13" t="s">
        <v>8</v>
      </c>
      <c r="H9" s="507" t="s">
        <v>3</v>
      </c>
      <c r="I9" s="508"/>
      <c r="J9" s="11"/>
      <c r="K9" s="12" t="s">
        <v>6</v>
      </c>
      <c r="L9" s="13" t="s">
        <v>26</v>
      </c>
      <c r="M9" s="28" t="s">
        <v>5</v>
      </c>
      <c r="N9" s="28" t="s">
        <v>1</v>
      </c>
      <c r="O9" s="29" t="s">
        <v>2</v>
      </c>
      <c r="P9" s="7"/>
    </row>
    <row r="10" spans="1:19" ht="13.5" thickBot="1">
      <c r="B10" s="15" t="s">
        <v>7</v>
      </c>
      <c r="C10" s="17" t="s">
        <v>13</v>
      </c>
      <c r="D10" s="22"/>
      <c r="E10" s="48"/>
      <c r="F10" s="22" t="s">
        <v>12</v>
      </c>
      <c r="G10" s="22" t="s">
        <v>14</v>
      </c>
      <c r="H10" s="22" t="s">
        <v>329</v>
      </c>
      <c r="I10" s="49" t="s">
        <v>330</v>
      </c>
      <c r="J10" s="11"/>
      <c r="K10" s="15"/>
      <c r="L10" s="16" t="s">
        <v>0</v>
      </c>
      <c r="M10" s="79" t="s">
        <v>24</v>
      </c>
      <c r="N10" s="79" t="s">
        <v>24</v>
      </c>
      <c r="O10" s="80" t="s">
        <v>25</v>
      </c>
      <c r="P10" s="7"/>
    </row>
    <row r="11" spans="1:19">
      <c r="B11" s="88" t="s">
        <v>375</v>
      </c>
      <c r="C11" s="89">
        <v>1.6851851851851851E-2</v>
      </c>
      <c r="D11" s="24"/>
      <c r="E11" s="50" t="str">
        <f t="shared" ref="E11:E21" si="0">IF(ISERROR(VLOOKUP($B11,RawData,3)),"",VLOOKUP($B11,RawData,3))</f>
        <v>Kim Lo</v>
      </c>
      <c r="F11" s="51">
        <f t="shared" ref="F11:F21" si="1">IF(ISERROR(VLOOKUP($B11,RawData,4)),"",VLOOKUP($B11,RawData,4))</f>
        <v>29118</v>
      </c>
      <c r="G11" s="52" t="str">
        <f t="shared" ref="G11:G21" si="2">IF(ISERROR(VLOOKUP($B11,RawData,5)),"",VLOOKUP($B11,RawData,5))</f>
        <v>f</v>
      </c>
      <c r="H11" s="335">
        <f>IF(ISERROR(DATEDIF(F11,F$5,"Y")),"",DATEDIF(F11,F$5,"Y"))</f>
        <v>35</v>
      </c>
      <c r="I11" s="333">
        <f>IF(ISERROR(DATEDIF(F11,F$5,"Y")),"",DATEDIF(F11,F$5,"YM"))</f>
        <v>2</v>
      </c>
      <c r="J11" s="25"/>
      <c r="K11" s="58">
        <f t="shared" ref="K11:K21" si="3">+MATCH($F$4,event,0)</f>
        <v>9</v>
      </c>
      <c r="L11" s="81">
        <f t="shared" ref="L11:L21" si="4">IF(G11="m",INDEX(InterMale,H11-2,I11+12),INDEX(InterFemale,H11-2,I11+12))</f>
        <v>0.99139999999999995</v>
      </c>
      <c r="M11" s="59">
        <f t="shared" ref="M11:M21" si="5">IF(G11="m",INDEX(mOstd,1,K11),INDEX(fOstd,1,K11))</f>
        <v>986.5752</v>
      </c>
      <c r="N11" s="86">
        <f>ROUND(M11/L11,$N$6)</f>
        <v>995.13300000000004</v>
      </c>
      <c r="O11" s="60">
        <f>IF(C11="","",N11/(C11*60*60*24)*100)</f>
        <v>68.347046703296712</v>
      </c>
      <c r="P11" s="220" t="str">
        <f t="shared" ref="P11:P21" si="6">+G11&amp;TEXT(SUMPRODUCT(--(G11=$G$11:$G$56),--(O11&lt;$O$11:$O$56))+1,0)</f>
        <v>f2</v>
      </c>
      <c r="Q11" s="85"/>
      <c r="R11" s="47"/>
      <c r="S11" s="102"/>
    </row>
    <row r="12" spans="1:19">
      <c r="B12" s="46"/>
      <c r="C12" s="90">
        <v>1.7488425925925925E-2</v>
      </c>
      <c r="D12" s="24"/>
      <c r="E12" s="379" t="s">
        <v>381</v>
      </c>
      <c r="F12" s="393">
        <v>26809</v>
      </c>
      <c r="G12" s="385" t="s">
        <v>10</v>
      </c>
      <c r="H12" s="23">
        <f t="shared" ref="H12:H21" si="7">IF(ISERROR(DATEDIF(F12,F$5,"Y")),"",DATEDIF(F12,F$5,"Y"))</f>
        <v>41</v>
      </c>
      <c r="I12" s="156">
        <f t="shared" ref="I12:I21" si="8">IF(ISERROR(DATEDIF(F12,F$5,"Y")),"",DATEDIF(F12,F$5,"YM"))</f>
        <v>5</v>
      </c>
      <c r="J12" s="25"/>
      <c r="K12" s="30">
        <f t="shared" si="3"/>
        <v>9</v>
      </c>
      <c r="L12" s="82">
        <f t="shared" si="4"/>
        <v>0.96220833333333333</v>
      </c>
      <c r="M12" s="31">
        <f t="shared" si="5"/>
        <v>986.5752</v>
      </c>
      <c r="N12" s="87">
        <f t="shared" ref="N12:N21" si="9">ROUND(M12/L12,$N$6)</f>
        <v>1025.3240000000001</v>
      </c>
      <c r="O12" s="32">
        <f t="shared" ref="O12:O19" si="10">IF(C12="","",N12/(C12*60*60*24)*100)</f>
        <v>67.857313037723372</v>
      </c>
      <c r="P12" s="220" t="str">
        <f t="shared" si="6"/>
        <v>f3</v>
      </c>
      <c r="Q12" s="85"/>
      <c r="R12" s="47"/>
      <c r="S12" s="102"/>
    </row>
    <row r="13" spans="1:19">
      <c r="B13" s="92" t="s">
        <v>376</v>
      </c>
      <c r="C13" s="93">
        <v>1.8090277777777778E-2</v>
      </c>
      <c r="D13" s="24"/>
      <c r="E13" s="94" t="str">
        <f t="shared" si="0"/>
        <v>Katherine Barrett</v>
      </c>
      <c r="F13" s="95">
        <f t="shared" si="1"/>
        <v>29875</v>
      </c>
      <c r="G13" s="96" t="str">
        <f t="shared" si="2"/>
        <v>f</v>
      </c>
      <c r="H13" s="96">
        <f t="shared" si="7"/>
        <v>33</v>
      </c>
      <c r="I13" s="280">
        <f t="shared" si="8"/>
        <v>1</v>
      </c>
      <c r="J13" s="25"/>
      <c r="K13" s="97">
        <f t="shared" si="3"/>
        <v>9</v>
      </c>
      <c r="L13" s="98">
        <f t="shared" si="4"/>
        <v>0.99649166666666666</v>
      </c>
      <c r="M13" s="91">
        <f t="shared" si="5"/>
        <v>986.5752</v>
      </c>
      <c r="N13" s="99">
        <f t="shared" si="9"/>
        <v>990.04899999999998</v>
      </c>
      <c r="O13" s="100">
        <f t="shared" si="10"/>
        <v>63.342866282789501</v>
      </c>
      <c r="P13" s="220" t="str">
        <f t="shared" si="6"/>
        <v>f4</v>
      </c>
      <c r="Q13" s="85"/>
      <c r="R13" s="47"/>
      <c r="S13" s="102"/>
    </row>
    <row r="14" spans="1:19">
      <c r="B14" s="46" t="s">
        <v>377</v>
      </c>
      <c r="C14" s="90">
        <v>1.8726851851851852E-2</v>
      </c>
      <c r="D14" s="24"/>
      <c r="E14" s="20" t="str">
        <f t="shared" si="0"/>
        <v>Michelle Pearce</v>
      </c>
      <c r="F14" s="21">
        <f t="shared" si="1"/>
        <v>28863</v>
      </c>
      <c r="G14" s="23" t="str">
        <f t="shared" si="2"/>
        <v>f</v>
      </c>
      <c r="H14" s="23">
        <f t="shared" si="7"/>
        <v>35</v>
      </c>
      <c r="I14" s="156">
        <f t="shared" si="8"/>
        <v>10</v>
      </c>
      <c r="J14" s="25"/>
      <c r="K14" s="30">
        <f t="shared" si="3"/>
        <v>9</v>
      </c>
      <c r="L14" s="82">
        <f t="shared" si="4"/>
        <v>0.98926666666666663</v>
      </c>
      <c r="M14" s="31">
        <f t="shared" si="5"/>
        <v>986.5752</v>
      </c>
      <c r="N14" s="87">
        <f t="shared" si="9"/>
        <v>997.279</v>
      </c>
      <c r="O14" s="32">
        <f t="shared" si="10"/>
        <v>61.636526576019776</v>
      </c>
      <c r="P14" s="220" t="str">
        <f t="shared" si="6"/>
        <v>f6</v>
      </c>
      <c r="Q14" s="85"/>
      <c r="R14" s="47"/>
      <c r="S14" s="102"/>
    </row>
    <row r="15" spans="1:19">
      <c r="B15" s="46"/>
      <c r="C15" s="90">
        <v>2.0266203703703703E-2</v>
      </c>
      <c r="D15" s="24"/>
      <c r="E15" s="379" t="s">
        <v>382</v>
      </c>
      <c r="F15" s="381">
        <v>23947</v>
      </c>
      <c r="G15" s="385" t="s">
        <v>10</v>
      </c>
      <c r="H15" s="23">
        <f t="shared" si="7"/>
        <v>49</v>
      </c>
      <c r="I15" s="156">
        <f t="shared" si="8"/>
        <v>3</v>
      </c>
      <c r="J15" s="25"/>
      <c r="K15" s="30">
        <f t="shared" si="3"/>
        <v>9</v>
      </c>
      <c r="L15" s="82">
        <f t="shared" si="4"/>
        <v>0.89627500000000004</v>
      </c>
      <c r="M15" s="31">
        <f t="shared" si="5"/>
        <v>986.5752</v>
      </c>
      <c r="N15" s="87">
        <f t="shared" si="9"/>
        <v>1100.751</v>
      </c>
      <c r="O15" s="32">
        <f t="shared" si="10"/>
        <v>62.864134780125639</v>
      </c>
      <c r="P15" s="220" t="str">
        <f t="shared" si="6"/>
        <v>f5</v>
      </c>
      <c r="Q15" s="162"/>
      <c r="R15" s="47"/>
      <c r="S15" s="102"/>
    </row>
    <row r="16" spans="1:19">
      <c r="B16" s="92"/>
      <c r="C16" s="93">
        <v>2.119212962962963E-2</v>
      </c>
      <c r="D16" s="24"/>
      <c r="E16" s="380" t="s">
        <v>383</v>
      </c>
      <c r="F16" s="382">
        <v>30868</v>
      </c>
      <c r="G16" s="386" t="s">
        <v>10</v>
      </c>
      <c r="H16" s="96">
        <f t="shared" si="7"/>
        <v>30</v>
      </c>
      <c r="I16" s="280">
        <f t="shared" si="8"/>
        <v>4</v>
      </c>
      <c r="J16" s="25"/>
      <c r="K16" s="97">
        <f t="shared" si="3"/>
        <v>9</v>
      </c>
      <c r="L16" s="98">
        <f t="shared" si="4"/>
        <v>0.99975000000000003</v>
      </c>
      <c r="M16" s="91">
        <f t="shared" si="5"/>
        <v>986.5752</v>
      </c>
      <c r="N16" s="99">
        <f t="shared" si="9"/>
        <v>986.822</v>
      </c>
      <c r="O16" s="100">
        <f t="shared" si="10"/>
        <v>53.895248498088478</v>
      </c>
      <c r="P16" s="220" t="str">
        <f t="shared" si="6"/>
        <v>f9</v>
      </c>
      <c r="Q16" s="85"/>
      <c r="R16" s="47"/>
      <c r="S16" s="102"/>
    </row>
    <row r="17" spans="2:19">
      <c r="B17" s="46" t="s">
        <v>378</v>
      </c>
      <c r="C17" s="90">
        <v>2.2152777777777775E-2</v>
      </c>
      <c r="D17" s="24"/>
      <c r="E17" s="20" t="str">
        <f t="shared" si="0"/>
        <v>Marion Hemsworth</v>
      </c>
      <c r="F17" s="21">
        <f t="shared" si="1"/>
        <v>18492</v>
      </c>
      <c r="G17" s="23" t="str">
        <f t="shared" si="2"/>
        <v>f</v>
      </c>
      <c r="H17" s="23">
        <f t="shared" si="7"/>
        <v>64</v>
      </c>
      <c r="I17" s="156">
        <f t="shared" si="8"/>
        <v>3</v>
      </c>
      <c r="J17" s="25"/>
      <c r="K17" s="30">
        <f t="shared" si="3"/>
        <v>9</v>
      </c>
      <c r="L17" s="82">
        <f t="shared" si="4"/>
        <v>0.73292499999999994</v>
      </c>
      <c r="M17" s="31">
        <f t="shared" si="5"/>
        <v>986.5752</v>
      </c>
      <c r="N17" s="87">
        <f t="shared" si="9"/>
        <v>1346.079</v>
      </c>
      <c r="O17" s="32">
        <f t="shared" si="10"/>
        <v>70.328056426332296</v>
      </c>
      <c r="P17" s="220" t="str">
        <f t="shared" si="6"/>
        <v>f1</v>
      </c>
      <c r="Q17" s="85"/>
      <c r="R17" s="47"/>
      <c r="S17" s="102"/>
    </row>
    <row r="18" spans="2:19">
      <c r="B18" s="46"/>
      <c r="C18" s="90">
        <v>2.2858796296296294E-2</v>
      </c>
      <c r="D18" s="24"/>
      <c r="E18" s="379" t="s">
        <v>384</v>
      </c>
      <c r="F18" s="393">
        <v>28381</v>
      </c>
      <c r="G18" s="385" t="s">
        <v>10</v>
      </c>
      <c r="H18" s="23">
        <f t="shared" si="7"/>
        <v>37</v>
      </c>
      <c r="I18" s="156">
        <f t="shared" si="8"/>
        <v>2</v>
      </c>
      <c r="J18" s="25"/>
      <c r="K18" s="30">
        <f t="shared" si="3"/>
        <v>9</v>
      </c>
      <c r="L18" s="82">
        <f t="shared" si="4"/>
        <v>0.98433333333333328</v>
      </c>
      <c r="M18" s="31">
        <f t="shared" si="5"/>
        <v>986.5752</v>
      </c>
      <c r="N18" s="87">
        <f t="shared" si="9"/>
        <v>1002.278</v>
      </c>
      <c r="O18" s="32">
        <f t="shared" si="10"/>
        <v>50.748253164556964</v>
      </c>
      <c r="P18" s="220" t="str">
        <f t="shared" si="6"/>
        <v>f10</v>
      </c>
      <c r="Q18" s="85"/>
      <c r="R18" s="47"/>
      <c r="S18" s="102"/>
    </row>
    <row r="19" spans="2:19">
      <c r="B19" s="92" t="s">
        <v>379</v>
      </c>
      <c r="C19" s="93">
        <v>2.3067129629629632E-2</v>
      </c>
      <c r="D19" s="24"/>
      <c r="E19" s="380" t="str">
        <f t="shared" si="0"/>
        <v>Linda Tullett</v>
      </c>
      <c r="F19" s="382">
        <v>24466</v>
      </c>
      <c r="G19" s="96" t="str">
        <f t="shared" si="2"/>
        <v>f</v>
      </c>
      <c r="H19" s="96">
        <f t="shared" si="7"/>
        <v>47</v>
      </c>
      <c r="I19" s="280">
        <f t="shared" si="8"/>
        <v>10</v>
      </c>
      <c r="J19" s="25"/>
      <c r="K19" s="97">
        <f t="shared" si="3"/>
        <v>9</v>
      </c>
      <c r="L19" s="98">
        <f t="shared" si="4"/>
        <v>0.91060000000000008</v>
      </c>
      <c r="M19" s="91">
        <f t="shared" si="5"/>
        <v>986.5752</v>
      </c>
      <c r="N19" s="99">
        <f t="shared" si="9"/>
        <v>1083.434</v>
      </c>
      <c r="O19" s="100">
        <f t="shared" si="10"/>
        <v>54.361966884094329</v>
      </c>
      <c r="P19" s="220" t="str">
        <f t="shared" si="6"/>
        <v>f8</v>
      </c>
      <c r="Q19" s="85"/>
      <c r="R19" s="47"/>
      <c r="S19" s="102"/>
    </row>
    <row r="20" spans="2:19">
      <c r="B20" s="46"/>
      <c r="C20" s="90">
        <v>2.6770833333333331E-2</v>
      </c>
      <c r="D20" s="24"/>
      <c r="E20" s="379" t="s">
        <v>385</v>
      </c>
      <c r="F20" s="393">
        <v>18258</v>
      </c>
      <c r="G20" s="385" t="s">
        <v>10</v>
      </c>
      <c r="H20" s="23">
        <f t="shared" si="7"/>
        <v>64</v>
      </c>
      <c r="I20" s="156">
        <f t="shared" si="8"/>
        <v>10</v>
      </c>
      <c r="J20" s="25"/>
      <c r="K20" s="30">
        <f t="shared" si="3"/>
        <v>9</v>
      </c>
      <c r="L20" s="82">
        <f t="shared" si="4"/>
        <v>0.72656666666666669</v>
      </c>
      <c r="M20" s="31">
        <f t="shared" si="5"/>
        <v>986.5752</v>
      </c>
      <c r="N20" s="87">
        <f t="shared" si="9"/>
        <v>1357.8589999999999</v>
      </c>
      <c r="O20" s="32">
        <f t="shared" ref="O20:O21" si="11">IF(C20="","",N20/(C20*60*60*24)*100)</f>
        <v>58.705533938607878</v>
      </c>
      <c r="P20" s="220" t="str">
        <f t="shared" si="6"/>
        <v>f7</v>
      </c>
      <c r="Q20" s="85"/>
      <c r="R20" s="47"/>
      <c r="S20" s="102"/>
    </row>
    <row r="21" spans="2:19">
      <c r="B21" s="92" t="s">
        <v>380</v>
      </c>
      <c r="C21" s="93">
        <v>2.9351851851851851E-2</v>
      </c>
      <c r="D21" s="24"/>
      <c r="E21" s="94" t="str">
        <f t="shared" si="0"/>
        <v>Jennifer Denyer</v>
      </c>
      <c r="F21" s="95">
        <f t="shared" si="1"/>
        <v>19911</v>
      </c>
      <c r="G21" s="96" t="str">
        <f t="shared" si="2"/>
        <v>f</v>
      </c>
      <c r="H21" s="96">
        <f t="shared" si="7"/>
        <v>60</v>
      </c>
      <c r="I21" s="280">
        <f t="shared" si="8"/>
        <v>4</v>
      </c>
      <c r="J21" s="25"/>
      <c r="K21" s="97">
        <f t="shared" si="3"/>
        <v>9</v>
      </c>
      <c r="L21" s="98">
        <f t="shared" si="4"/>
        <v>0.77561666666666673</v>
      </c>
      <c r="M21" s="91">
        <f t="shared" si="5"/>
        <v>986.5752</v>
      </c>
      <c r="N21" s="99">
        <f t="shared" si="9"/>
        <v>1271.9880000000001</v>
      </c>
      <c r="O21" s="100">
        <f t="shared" si="11"/>
        <v>50.157255520504727</v>
      </c>
      <c r="P21" s="220" t="str">
        <f t="shared" si="6"/>
        <v>f11</v>
      </c>
      <c r="Q21" s="85"/>
      <c r="R21" s="47"/>
      <c r="S21" s="102"/>
    </row>
    <row r="22" spans="2:19">
      <c r="E22" s="252"/>
      <c r="L22" s="336" t="str">
        <f t="shared" ref="L22:L25" si="12">IF(B22="","",IF(G22="m",INDEX(InterMale,H22-2,I22+8),INDEX(InterFemale,H22-2,I22+8)))</f>
        <v/>
      </c>
    </row>
    <row r="23" spans="2:19">
      <c r="L23" s="336" t="str">
        <f t="shared" si="12"/>
        <v/>
      </c>
    </row>
    <row r="24" spans="2:19">
      <c r="L24" s="336" t="str">
        <f t="shared" si="12"/>
        <v/>
      </c>
    </row>
    <row r="25" spans="2:19">
      <c r="L25" s="336" t="str">
        <f t="shared" si="12"/>
        <v/>
      </c>
    </row>
    <row r="34" spans="6:6">
      <c r="F34" s="340"/>
    </row>
  </sheetData>
  <mergeCells count="5">
    <mergeCell ref="E8:I8"/>
    <mergeCell ref="B8:C8"/>
    <mergeCell ref="K8:O8"/>
    <mergeCell ref="E2:F2"/>
    <mergeCell ref="H9:I9"/>
  </mergeCells>
  <phoneticPr fontId="0" type="noConversion"/>
  <dataValidations disablePrompts="1" count="1">
    <dataValidation type="list" showDropDown="1" showErrorMessage="1" errorTitle="Invalid NickName" error="Enter a NickName from col B in tab MasterData" promptTitle="Invalid NickName" prompt="Enter one from tab Master Data, column B" sqref="B11:B21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tabColor rgb="FFFF0000"/>
  </sheetPr>
  <dimension ref="A1:T36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9.42578125" style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61"/>
  </cols>
  <sheetData>
    <row r="1" spans="1:19" ht="13.5" thickBot="1">
      <c r="A1" s="124" t="str">
        <f ca="1">RIGHT(CELL("FILENAME",A2),LEN(CELL("FILENAME",A2))-SEARCH("]",CELL("FILENAME",A2),1))</f>
        <v>5.0k</v>
      </c>
    </row>
    <row r="2" spans="1:19" ht="13.5" thickBot="1">
      <c r="E2" s="497" t="s">
        <v>34</v>
      </c>
      <c r="F2" s="503"/>
    </row>
    <row r="3" spans="1:19">
      <c r="E3" s="37" t="s">
        <v>4</v>
      </c>
      <c r="F3" s="54" t="s">
        <v>277</v>
      </c>
    </row>
    <row r="4" spans="1:19">
      <c r="E4" s="55" t="s">
        <v>147</v>
      </c>
      <c r="F4" s="56" t="s">
        <v>145</v>
      </c>
      <c r="G4" s="339" t="s">
        <v>283</v>
      </c>
    </row>
    <row r="5" spans="1:19" ht="13.5" thickBot="1">
      <c r="E5" s="34" t="s">
        <v>213</v>
      </c>
      <c r="F5" s="57">
        <v>41965</v>
      </c>
      <c r="G5" s="10"/>
      <c r="H5" s="10"/>
      <c r="L5" s="7"/>
      <c r="M5" s="7"/>
      <c r="N5" s="7"/>
    </row>
    <row r="6" spans="1:19">
      <c r="E6" s="36"/>
      <c r="G6" s="3"/>
      <c r="H6" s="3"/>
      <c r="I6" s="2"/>
      <c r="J6" s="2"/>
      <c r="K6" s="8"/>
      <c r="L6" s="246">
        <v>4</v>
      </c>
      <c r="M6" s="85"/>
      <c r="N6" s="246">
        <v>3</v>
      </c>
    </row>
    <row r="7" spans="1:19" ht="13.5" thickBot="1">
      <c r="G7" s="3"/>
      <c r="H7" s="3"/>
    </row>
    <row r="8" spans="1:19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</row>
    <row r="9" spans="1:19">
      <c r="B9" s="12" t="s">
        <v>45</v>
      </c>
      <c r="C9" s="14" t="s">
        <v>106</v>
      </c>
      <c r="D9" s="22"/>
      <c r="E9" s="12" t="s">
        <v>7</v>
      </c>
      <c r="F9" s="13" t="s">
        <v>11</v>
      </c>
      <c r="G9" s="13" t="s">
        <v>8</v>
      </c>
      <c r="H9" s="507" t="s">
        <v>3</v>
      </c>
      <c r="I9" s="508"/>
      <c r="J9" s="11"/>
      <c r="K9" s="12" t="s">
        <v>6</v>
      </c>
      <c r="L9" s="13" t="s">
        <v>26</v>
      </c>
      <c r="M9" s="28" t="s">
        <v>5</v>
      </c>
      <c r="N9" s="28" t="s">
        <v>1</v>
      </c>
      <c r="O9" s="29" t="s">
        <v>2</v>
      </c>
      <c r="P9" s="7"/>
    </row>
    <row r="10" spans="1:19" ht="13.5" thickBot="1">
      <c r="B10" s="15" t="s">
        <v>7</v>
      </c>
      <c r="C10" s="17" t="s">
        <v>13</v>
      </c>
      <c r="D10" s="22"/>
      <c r="E10" s="48"/>
      <c r="F10" s="22" t="s">
        <v>12</v>
      </c>
      <c r="G10" s="22" t="s">
        <v>14</v>
      </c>
      <c r="H10" s="22" t="s">
        <v>329</v>
      </c>
      <c r="I10" s="49" t="s">
        <v>330</v>
      </c>
      <c r="J10" s="11"/>
      <c r="K10" s="15"/>
      <c r="L10" s="16" t="s">
        <v>0</v>
      </c>
      <c r="M10" s="79" t="s">
        <v>24</v>
      </c>
      <c r="N10" s="79" t="s">
        <v>24</v>
      </c>
      <c r="O10" s="80" t="s">
        <v>25</v>
      </c>
      <c r="P10" s="7"/>
    </row>
    <row r="11" spans="1:19">
      <c r="B11" s="88"/>
      <c r="C11" s="89">
        <v>1.554398148148148E-2</v>
      </c>
      <c r="D11" s="24"/>
      <c r="E11" s="387" t="s">
        <v>369</v>
      </c>
      <c r="F11" s="388">
        <v>36564</v>
      </c>
      <c r="G11" s="52" t="s">
        <v>9</v>
      </c>
      <c r="H11" s="335">
        <f>IF(ISERROR(DATEDIF(F11,F$5,"Y")),"",DATEDIF(F11,F$5,"Y"))</f>
        <v>14</v>
      </c>
      <c r="I11" s="333">
        <f>IF(ISERROR(DATEDIF(F11,F$5,"Y")),"",DATEDIF(F11,F$5,"YM"))</f>
        <v>9</v>
      </c>
      <c r="J11" s="25"/>
      <c r="K11" s="58">
        <f t="shared" ref="K11:K16" si="0">MATCH($F$4,event,0)</f>
        <v>8</v>
      </c>
      <c r="L11" s="81">
        <f t="shared" ref="L11:L16" si="1">IF(F11="","",IF(G11="m",INDEX(InterMale,H11-2,I11+12),INDEX(InterFemale,H11-2,I11+12)))</f>
        <v>0.91347500000000004</v>
      </c>
      <c r="M11" s="59">
        <f t="shared" ref="M11:M16" si="2">IF(G11="m",INDEX(mOstd,1,K11),INDEX(fOstd,1,K11))</f>
        <v>774</v>
      </c>
      <c r="N11" s="86">
        <f t="shared" ref="N11" si="3">ROUND(M11/L11,$N$6)</f>
        <v>847.31399999999996</v>
      </c>
      <c r="O11" s="60">
        <f t="shared" ref="O11" si="4">IF(C11="","",N11/(C11*60*60*24)*100)</f>
        <v>63.091139240506322</v>
      </c>
      <c r="P11" s="220" t="str">
        <f t="shared" ref="P11:P16" si="5">+G11&amp;TEXT(SUMPRODUCT(--(G11=$G$11:$G$54),--(O11&lt;$O$11:$O$54))+1,0)</f>
        <v>m2</v>
      </c>
      <c r="Q11" s="85"/>
      <c r="R11" s="47"/>
      <c r="S11" s="102"/>
    </row>
    <row r="12" spans="1:19">
      <c r="B12" s="46"/>
      <c r="C12" s="90">
        <v>1.554398148148148E-2</v>
      </c>
      <c r="D12" s="24"/>
      <c r="E12" s="379" t="s">
        <v>370</v>
      </c>
      <c r="F12" s="381">
        <v>36776</v>
      </c>
      <c r="G12" s="23" t="s">
        <v>9</v>
      </c>
      <c r="H12" s="23">
        <f t="shared" ref="H12:H16" si="6">IF(ISERROR(DATEDIF(F12,F$5,"Y")),"",DATEDIF(F12,F$5,"Y"))</f>
        <v>14</v>
      </c>
      <c r="I12" s="156">
        <f t="shared" ref="I12:I16" si="7">IF(ISERROR(DATEDIF(F12,F$5,"Y")),"",DATEDIF(F12,F$5,"YM"))</f>
        <v>2</v>
      </c>
      <c r="J12" s="25"/>
      <c r="K12" s="30">
        <f t="shared" si="0"/>
        <v>8</v>
      </c>
      <c r="L12" s="82">
        <f t="shared" si="1"/>
        <v>0.9025333333333333</v>
      </c>
      <c r="M12" s="31">
        <f t="shared" si="2"/>
        <v>774</v>
      </c>
      <c r="N12" s="87">
        <f>ROUND(M12/L12,$N$6)</f>
        <v>857.58600000000001</v>
      </c>
      <c r="O12" s="32">
        <f t="shared" ref="O12" si="8">IF(C12="","",N12/(C12*60*60*24)*100)</f>
        <v>63.85599404318689</v>
      </c>
      <c r="P12" s="220" t="str">
        <f t="shared" si="5"/>
        <v>m1</v>
      </c>
      <c r="Q12" s="85"/>
      <c r="R12" s="47"/>
      <c r="S12" s="102"/>
    </row>
    <row r="13" spans="1:19">
      <c r="B13" s="92"/>
      <c r="C13" s="93">
        <v>1.6886574074074075E-2</v>
      </c>
      <c r="D13" s="24"/>
      <c r="E13" s="379" t="s">
        <v>371</v>
      </c>
      <c r="F13" s="381">
        <v>36412</v>
      </c>
      <c r="G13" s="23" t="s">
        <v>9</v>
      </c>
      <c r="H13" s="23">
        <f t="shared" si="6"/>
        <v>15</v>
      </c>
      <c r="I13" s="156">
        <f t="shared" si="7"/>
        <v>2</v>
      </c>
      <c r="J13" s="25"/>
      <c r="K13" s="97">
        <f t="shared" si="0"/>
        <v>8</v>
      </c>
      <c r="L13" s="98">
        <f t="shared" si="1"/>
        <v>0.92076666666666662</v>
      </c>
      <c r="M13" s="91">
        <f t="shared" si="2"/>
        <v>774</v>
      </c>
      <c r="N13" s="99">
        <f t="shared" ref="N13:N16" si="9">ROUND(M13/L13,$N$6)</f>
        <v>840.60400000000004</v>
      </c>
      <c r="O13" s="100">
        <f t="shared" ref="O13:O16" si="10">IF(C13="","",N13/(C13*60*60*24)*100)</f>
        <v>57.615078821110352</v>
      </c>
      <c r="P13" s="220" t="str">
        <f t="shared" si="5"/>
        <v>m4</v>
      </c>
      <c r="Q13" s="85"/>
      <c r="R13" s="47"/>
      <c r="S13" s="102"/>
    </row>
    <row r="14" spans="1:19">
      <c r="B14" s="46"/>
      <c r="C14" s="90">
        <v>1.712962962962963E-2</v>
      </c>
      <c r="D14" s="24"/>
      <c r="E14" s="389" t="s">
        <v>372</v>
      </c>
      <c r="F14" s="390">
        <v>37120</v>
      </c>
      <c r="G14" s="255" t="s">
        <v>9</v>
      </c>
      <c r="H14" s="255">
        <f t="shared" si="6"/>
        <v>13</v>
      </c>
      <c r="I14" s="282">
        <f t="shared" si="7"/>
        <v>3</v>
      </c>
      <c r="J14" s="25"/>
      <c r="K14" s="30">
        <f t="shared" si="0"/>
        <v>8</v>
      </c>
      <c r="L14" s="82">
        <f t="shared" si="1"/>
        <v>0.88392499999999996</v>
      </c>
      <c r="M14" s="31">
        <f t="shared" si="2"/>
        <v>774</v>
      </c>
      <c r="N14" s="87">
        <f t="shared" si="9"/>
        <v>875.64</v>
      </c>
      <c r="O14" s="32">
        <f t="shared" si="10"/>
        <v>59.16486486486486</v>
      </c>
      <c r="P14" s="220" t="str">
        <f t="shared" si="5"/>
        <v>m3</v>
      </c>
      <c r="Q14" s="85"/>
      <c r="R14" s="47"/>
      <c r="S14" s="102"/>
    </row>
    <row r="15" spans="1:19">
      <c r="B15" s="46"/>
      <c r="C15" s="90">
        <v>1.8703703703703705E-2</v>
      </c>
      <c r="D15" s="24"/>
      <c r="E15" s="379" t="s">
        <v>373</v>
      </c>
      <c r="F15" s="381">
        <v>36776</v>
      </c>
      <c r="G15" s="23" t="s">
        <v>9</v>
      </c>
      <c r="H15" s="23">
        <f t="shared" si="6"/>
        <v>14</v>
      </c>
      <c r="I15" s="156">
        <f t="shared" si="7"/>
        <v>2</v>
      </c>
      <c r="J15" s="25"/>
      <c r="K15" s="30">
        <f t="shared" si="0"/>
        <v>8</v>
      </c>
      <c r="L15" s="82">
        <f t="shared" si="1"/>
        <v>0.9025333333333333</v>
      </c>
      <c r="M15" s="31">
        <f t="shared" si="2"/>
        <v>774</v>
      </c>
      <c r="N15" s="87">
        <f t="shared" si="9"/>
        <v>857.58600000000001</v>
      </c>
      <c r="O15" s="32">
        <f t="shared" si="10"/>
        <v>53.06844059405941</v>
      </c>
      <c r="P15" s="220" t="str">
        <f t="shared" si="5"/>
        <v>m6</v>
      </c>
      <c r="Q15" s="85"/>
      <c r="R15" s="47"/>
      <c r="S15" s="102"/>
    </row>
    <row r="16" spans="1:19">
      <c r="B16" s="92"/>
      <c r="C16" s="93">
        <v>1.8796296296296297E-2</v>
      </c>
      <c r="D16" s="24"/>
      <c r="E16" s="380" t="s">
        <v>374</v>
      </c>
      <c r="F16" s="382">
        <v>37010</v>
      </c>
      <c r="G16" s="96" t="s">
        <v>9</v>
      </c>
      <c r="H16" s="96">
        <f t="shared" si="6"/>
        <v>13</v>
      </c>
      <c r="I16" s="280">
        <f t="shared" si="7"/>
        <v>6</v>
      </c>
      <c r="J16" s="25"/>
      <c r="K16" s="97">
        <f t="shared" si="0"/>
        <v>8</v>
      </c>
      <c r="L16" s="98">
        <f t="shared" si="1"/>
        <v>0.88939999999999997</v>
      </c>
      <c r="M16" s="91">
        <f t="shared" si="2"/>
        <v>774</v>
      </c>
      <c r="N16" s="99">
        <f t="shared" si="9"/>
        <v>870.25</v>
      </c>
      <c r="O16" s="100">
        <f t="shared" si="10"/>
        <v>53.58682266009852</v>
      </c>
      <c r="P16" s="220" t="str">
        <f t="shared" si="5"/>
        <v>m5</v>
      </c>
      <c r="Q16" s="85"/>
      <c r="R16" s="47"/>
      <c r="S16" s="102"/>
    </row>
    <row r="17" spans="12:12">
      <c r="L17" s="336" t="str">
        <f t="shared" ref="L17:L27" si="11">IF(B17="","",IF(G17="m",INDEX(InterMale,H17-2,I17+8),INDEX(InterFemale,H17-2,I17+8)))</f>
        <v/>
      </c>
    </row>
    <row r="18" spans="12:12">
      <c r="L18" s="336" t="str">
        <f t="shared" si="11"/>
        <v/>
      </c>
    </row>
    <row r="19" spans="12:12">
      <c r="L19" s="336" t="str">
        <f t="shared" si="11"/>
        <v/>
      </c>
    </row>
    <row r="20" spans="12:12">
      <c r="L20" s="336" t="str">
        <f t="shared" si="11"/>
        <v/>
      </c>
    </row>
    <row r="21" spans="12:12">
      <c r="L21" s="336" t="str">
        <f t="shared" si="11"/>
        <v/>
      </c>
    </row>
    <row r="22" spans="12:12">
      <c r="L22" s="336" t="str">
        <f t="shared" si="11"/>
        <v/>
      </c>
    </row>
    <row r="23" spans="12:12">
      <c r="L23" s="336" t="str">
        <f t="shared" si="11"/>
        <v/>
      </c>
    </row>
    <row r="24" spans="12:12">
      <c r="L24" s="336" t="str">
        <f t="shared" si="11"/>
        <v/>
      </c>
    </row>
    <row r="25" spans="12:12">
      <c r="L25" s="336" t="str">
        <f t="shared" si="11"/>
        <v/>
      </c>
    </row>
    <row r="26" spans="12:12">
      <c r="L26" s="336" t="str">
        <f t="shared" si="11"/>
        <v/>
      </c>
    </row>
    <row r="27" spans="12:12">
      <c r="L27" s="336" t="str">
        <f t="shared" si="11"/>
        <v/>
      </c>
    </row>
    <row r="36" spans="6:6">
      <c r="F36" s="340"/>
    </row>
  </sheetData>
  <mergeCells count="5">
    <mergeCell ref="E2:F2"/>
    <mergeCell ref="B8:C8"/>
    <mergeCell ref="E8:I8"/>
    <mergeCell ref="K8:O8"/>
    <mergeCell ref="H9:I9"/>
  </mergeCells>
  <phoneticPr fontId="22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6">
      <formula1>ValidNickNames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U37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19" width="9.140625" style="61"/>
  </cols>
  <sheetData>
    <row r="1" spans="1:18" ht="13.5" thickBot="1">
      <c r="A1" s="258" t="str">
        <f ca="1">RIGHT(CELL("FILENAME",A2),LEN(CELL("FILENAME",A2))-SEARCH("]",CELL("FILENAME",A2),1))</f>
        <v>4.5k</v>
      </c>
    </row>
    <row r="2" spans="1:18" ht="13.5" thickBot="1">
      <c r="E2" s="497" t="s">
        <v>34</v>
      </c>
      <c r="F2" s="503"/>
    </row>
    <row r="3" spans="1:18">
      <c r="E3" s="37" t="s">
        <v>4</v>
      </c>
      <c r="F3" s="54" t="s">
        <v>277</v>
      </c>
    </row>
    <row r="4" spans="1:18">
      <c r="E4" s="55" t="s">
        <v>147</v>
      </c>
      <c r="F4" s="56" t="s">
        <v>276</v>
      </c>
      <c r="G4" s="339" t="s">
        <v>284</v>
      </c>
    </row>
    <row r="5" spans="1:18" ht="13.5" thickBot="1">
      <c r="E5" s="34" t="s">
        <v>213</v>
      </c>
      <c r="F5" s="57">
        <v>41965</v>
      </c>
      <c r="G5" s="10"/>
      <c r="H5" s="10"/>
      <c r="L5" s="7"/>
      <c r="M5" s="7"/>
      <c r="N5" s="7"/>
    </row>
    <row r="6" spans="1:18">
      <c r="E6" s="36"/>
      <c r="G6" s="3"/>
      <c r="H6" s="3"/>
      <c r="I6" s="2"/>
      <c r="J6" s="2"/>
      <c r="K6" s="8"/>
      <c r="L6" s="246">
        <v>4</v>
      </c>
      <c r="M6" s="85"/>
      <c r="N6" s="246">
        <v>3</v>
      </c>
    </row>
    <row r="7" spans="1:18" ht="13.5" thickBot="1">
      <c r="G7" s="3"/>
      <c r="H7" s="3"/>
    </row>
    <row r="8" spans="1:18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</row>
    <row r="9" spans="1:18">
      <c r="B9" s="12" t="s">
        <v>45</v>
      </c>
      <c r="C9" s="14" t="s">
        <v>106</v>
      </c>
      <c r="D9" s="22"/>
      <c r="E9" s="12" t="s">
        <v>7</v>
      </c>
      <c r="F9" s="13" t="s">
        <v>11</v>
      </c>
      <c r="G9" s="13" t="s">
        <v>8</v>
      </c>
      <c r="H9" s="507" t="s">
        <v>3</v>
      </c>
      <c r="I9" s="508"/>
      <c r="J9" s="11"/>
      <c r="K9" s="12" t="s">
        <v>6</v>
      </c>
      <c r="L9" s="13" t="s">
        <v>26</v>
      </c>
      <c r="M9" s="28" t="s">
        <v>5</v>
      </c>
      <c r="N9" s="28" t="s">
        <v>1</v>
      </c>
      <c r="O9" s="29" t="s">
        <v>2</v>
      </c>
      <c r="P9" s="7"/>
    </row>
    <row r="10" spans="1:18" ht="13.5" thickBot="1">
      <c r="B10" s="15" t="s">
        <v>7</v>
      </c>
      <c r="C10" s="17" t="s">
        <v>13</v>
      </c>
      <c r="D10" s="22"/>
      <c r="E10" s="48"/>
      <c r="F10" s="22" t="s">
        <v>12</v>
      </c>
      <c r="G10" s="22" t="s">
        <v>14</v>
      </c>
      <c r="H10" s="22" t="s">
        <v>329</v>
      </c>
      <c r="I10" s="49" t="s">
        <v>330</v>
      </c>
      <c r="J10" s="11"/>
      <c r="K10" s="15"/>
      <c r="L10" s="16" t="s">
        <v>0</v>
      </c>
      <c r="M10" s="79" t="s">
        <v>24</v>
      </c>
      <c r="N10" s="79" t="s">
        <v>24</v>
      </c>
      <c r="O10" s="80" t="s">
        <v>25</v>
      </c>
      <c r="P10" s="7"/>
    </row>
    <row r="11" spans="1:18">
      <c r="B11" s="88"/>
      <c r="C11" s="89"/>
      <c r="D11" s="24"/>
      <c r="E11" s="50"/>
      <c r="F11" s="51"/>
      <c r="G11" s="52" t="s">
        <v>10</v>
      </c>
      <c r="H11" s="335">
        <f>IF(ISERROR(DATEDIF(F11,F$5,"Y")),"",DATEDIF(F11,F$5,"Y"))</f>
        <v>114</v>
      </c>
      <c r="I11" s="333">
        <f>IF(ISERROR(DATEDIF(F11,F$5,"Y")),"",DATEDIF(F11,F$5,"YM"))</f>
        <v>10</v>
      </c>
      <c r="J11" s="25"/>
      <c r="K11" s="58">
        <f t="shared" ref="K11:K28" si="0">MATCH($F$4,event,0)</f>
        <v>7</v>
      </c>
      <c r="L11" s="81" t="str">
        <f t="shared" ref="L11:L28" si="1">IF(F11="","",IF(G11="m",INDEX(InterMale,H11-2,I11+12),INDEX(InterFemale,H11-2,I11+12)))</f>
        <v/>
      </c>
      <c r="M11" s="59">
        <f t="shared" ref="M11:M28" si="2">IF(G11="m",INDEX(mOstd,1,K11),INDEX(fOstd,1,K11))</f>
        <v>796.78349590354003</v>
      </c>
      <c r="N11" s="86" t="e">
        <f t="shared" ref="N11:N28" si="3">ROUND(M11/L11,$N$6)</f>
        <v>#VALUE!</v>
      </c>
      <c r="O11" s="60" t="str">
        <f t="shared" ref="O11:O28" si="4">IF(C11="","",N11/(C11*60*60*24)*100)</f>
        <v/>
      </c>
      <c r="P11" s="220" t="str">
        <f t="shared" ref="P11:P28" si="5">+G11&amp;TEXT(SUMPRODUCT(--(G11=$G$11:$G$57),--(O11&lt;$O$11:$O$57))+1,0)</f>
        <v>f1</v>
      </c>
      <c r="Q11" s="85"/>
      <c r="R11" s="102"/>
    </row>
    <row r="12" spans="1:18">
      <c r="B12" s="46"/>
      <c r="C12" s="90"/>
      <c r="D12" s="24"/>
      <c r="E12" s="20"/>
      <c r="F12" s="21"/>
      <c r="G12" s="23" t="s">
        <v>10</v>
      </c>
      <c r="H12" s="23">
        <f t="shared" ref="H12:H28" si="6">IF(ISERROR(DATEDIF(F12,F$5,"Y")),"",DATEDIF(F12,F$5,"Y"))</f>
        <v>114</v>
      </c>
      <c r="I12" s="156">
        <f t="shared" ref="I12:I28" si="7">IF(ISERROR(DATEDIF(F12,F$5,"Y")),"",DATEDIF(F12,F$5,"YM"))</f>
        <v>10</v>
      </c>
      <c r="J12" s="25"/>
      <c r="K12" s="30">
        <f t="shared" si="0"/>
        <v>7</v>
      </c>
      <c r="L12" s="82" t="str">
        <f t="shared" si="1"/>
        <v/>
      </c>
      <c r="M12" s="31">
        <f t="shared" si="2"/>
        <v>796.78349590354003</v>
      </c>
      <c r="N12" s="87" t="e">
        <f t="shared" si="3"/>
        <v>#VALUE!</v>
      </c>
      <c r="O12" s="32" t="str">
        <f t="shared" si="4"/>
        <v/>
      </c>
      <c r="P12" s="220" t="str">
        <f t="shared" si="5"/>
        <v>f1</v>
      </c>
      <c r="Q12" s="85"/>
      <c r="R12" s="102"/>
    </row>
    <row r="13" spans="1:18">
      <c r="B13" s="92"/>
      <c r="C13" s="93"/>
      <c r="D13" s="24"/>
      <c r="E13" s="94"/>
      <c r="F13" s="95"/>
      <c r="G13" s="96" t="s">
        <v>10</v>
      </c>
      <c r="H13" s="96">
        <f t="shared" si="6"/>
        <v>114</v>
      </c>
      <c r="I13" s="280">
        <f t="shared" si="7"/>
        <v>10</v>
      </c>
      <c r="J13" s="25"/>
      <c r="K13" s="97">
        <f t="shared" si="0"/>
        <v>7</v>
      </c>
      <c r="L13" s="98" t="str">
        <f t="shared" si="1"/>
        <v/>
      </c>
      <c r="M13" s="91">
        <f t="shared" si="2"/>
        <v>796.78349590354003</v>
      </c>
      <c r="N13" s="99" t="e">
        <f t="shared" si="3"/>
        <v>#VALUE!</v>
      </c>
      <c r="O13" s="100" t="str">
        <f t="shared" si="4"/>
        <v/>
      </c>
      <c r="P13" s="220" t="str">
        <f t="shared" si="5"/>
        <v>f1</v>
      </c>
      <c r="Q13" s="85"/>
      <c r="R13" s="102"/>
    </row>
    <row r="14" spans="1:18">
      <c r="B14" s="46"/>
      <c r="C14" s="90"/>
      <c r="D14" s="24"/>
      <c r="E14" s="20"/>
      <c r="F14" s="21"/>
      <c r="G14" s="23" t="s">
        <v>10</v>
      </c>
      <c r="H14" s="23">
        <f t="shared" si="6"/>
        <v>114</v>
      </c>
      <c r="I14" s="156">
        <f t="shared" si="7"/>
        <v>10</v>
      </c>
      <c r="J14" s="25"/>
      <c r="K14" s="30">
        <f t="shared" si="0"/>
        <v>7</v>
      </c>
      <c r="L14" s="82" t="str">
        <f t="shared" si="1"/>
        <v/>
      </c>
      <c r="M14" s="31">
        <f t="shared" si="2"/>
        <v>796.78349590354003</v>
      </c>
      <c r="N14" s="87" t="e">
        <f t="shared" si="3"/>
        <v>#VALUE!</v>
      </c>
      <c r="O14" s="32" t="str">
        <f t="shared" si="4"/>
        <v/>
      </c>
      <c r="P14" s="220" t="str">
        <f t="shared" si="5"/>
        <v>f1</v>
      </c>
      <c r="Q14" s="85"/>
      <c r="R14" s="102"/>
    </row>
    <row r="15" spans="1:18">
      <c r="B15" s="46"/>
      <c r="C15" s="90"/>
      <c r="D15" s="24"/>
      <c r="E15" s="20"/>
      <c r="F15" s="21"/>
      <c r="G15" s="23" t="s">
        <v>10</v>
      </c>
      <c r="H15" s="23">
        <f t="shared" si="6"/>
        <v>114</v>
      </c>
      <c r="I15" s="156">
        <f t="shared" si="7"/>
        <v>10</v>
      </c>
      <c r="J15" s="25"/>
      <c r="K15" s="30">
        <f t="shared" si="0"/>
        <v>7</v>
      </c>
      <c r="L15" s="82" t="str">
        <f t="shared" si="1"/>
        <v/>
      </c>
      <c r="M15" s="31">
        <f t="shared" si="2"/>
        <v>796.78349590354003</v>
      </c>
      <c r="N15" s="87" t="e">
        <f t="shared" si="3"/>
        <v>#VALUE!</v>
      </c>
      <c r="O15" s="32" t="str">
        <f t="shared" si="4"/>
        <v/>
      </c>
      <c r="P15" s="220" t="str">
        <f t="shared" si="5"/>
        <v>f1</v>
      </c>
      <c r="Q15" s="85"/>
      <c r="R15" s="102"/>
    </row>
    <row r="16" spans="1:18">
      <c r="B16" s="92"/>
      <c r="C16" s="93"/>
      <c r="D16" s="24"/>
      <c r="E16" s="94"/>
      <c r="F16" s="95"/>
      <c r="G16" s="96" t="s">
        <v>10</v>
      </c>
      <c r="H16" s="96">
        <f t="shared" si="6"/>
        <v>114</v>
      </c>
      <c r="I16" s="280">
        <f t="shared" si="7"/>
        <v>10</v>
      </c>
      <c r="J16" s="25"/>
      <c r="K16" s="97">
        <f t="shared" si="0"/>
        <v>7</v>
      </c>
      <c r="L16" s="98" t="str">
        <f t="shared" si="1"/>
        <v/>
      </c>
      <c r="M16" s="91">
        <f t="shared" si="2"/>
        <v>796.78349590354003</v>
      </c>
      <c r="N16" s="99" t="e">
        <f t="shared" si="3"/>
        <v>#VALUE!</v>
      </c>
      <c r="O16" s="100" t="str">
        <f t="shared" si="4"/>
        <v/>
      </c>
      <c r="P16" s="220" t="str">
        <f t="shared" si="5"/>
        <v>f1</v>
      </c>
      <c r="Q16" s="85"/>
      <c r="R16" s="102"/>
    </row>
    <row r="17" spans="2:21">
      <c r="B17" s="46"/>
      <c r="C17" s="90"/>
      <c r="D17" s="24"/>
      <c r="E17" s="20"/>
      <c r="F17" s="21"/>
      <c r="G17" s="23" t="s">
        <v>10</v>
      </c>
      <c r="H17" s="23">
        <f t="shared" si="6"/>
        <v>114</v>
      </c>
      <c r="I17" s="156">
        <f t="shared" si="7"/>
        <v>10</v>
      </c>
      <c r="J17" s="25"/>
      <c r="K17" s="30">
        <f t="shared" si="0"/>
        <v>7</v>
      </c>
      <c r="L17" s="82" t="str">
        <f t="shared" si="1"/>
        <v/>
      </c>
      <c r="M17" s="31">
        <f t="shared" si="2"/>
        <v>796.78349590354003</v>
      </c>
      <c r="N17" s="87" t="e">
        <f t="shared" si="3"/>
        <v>#VALUE!</v>
      </c>
      <c r="O17" s="32" t="str">
        <f t="shared" si="4"/>
        <v/>
      </c>
      <c r="P17" s="220" t="str">
        <f t="shared" si="5"/>
        <v>f1</v>
      </c>
      <c r="Q17" s="85"/>
      <c r="R17" s="102"/>
    </row>
    <row r="18" spans="2:21">
      <c r="B18" s="46"/>
      <c r="C18" s="90"/>
      <c r="D18" s="24"/>
      <c r="E18" s="20"/>
      <c r="F18" s="21"/>
      <c r="G18" s="23" t="s">
        <v>10</v>
      </c>
      <c r="H18" s="23">
        <f t="shared" si="6"/>
        <v>114</v>
      </c>
      <c r="I18" s="156">
        <f t="shared" si="7"/>
        <v>10</v>
      </c>
      <c r="J18" s="25"/>
      <c r="K18" s="30">
        <f t="shared" si="0"/>
        <v>7</v>
      </c>
      <c r="L18" s="82" t="str">
        <f t="shared" si="1"/>
        <v/>
      </c>
      <c r="M18" s="31">
        <f t="shared" si="2"/>
        <v>796.78349590354003</v>
      </c>
      <c r="N18" s="87" t="e">
        <f t="shared" si="3"/>
        <v>#VALUE!</v>
      </c>
      <c r="O18" s="32" t="str">
        <f t="shared" si="4"/>
        <v/>
      </c>
      <c r="P18" s="220" t="str">
        <f t="shared" si="5"/>
        <v>f1</v>
      </c>
      <c r="Q18" s="85"/>
      <c r="R18" s="102"/>
    </row>
    <row r="19" spans="2:21">
      <c r="B19" s="92"/>
      <c r="C19" s="93"/>
      <c r="D19" s="24"/>
      <c r="E19" s="94"/>
      <c r="F19" s="95"/>
      <c r="G19" s="96" t="s">
        <v>10</v>
      </c>
      <c r="H19" s="96">
        <f t="shared" si="6"/>
        <v>114</v>
      </c>
      <c r="I19" s="280">
        <f t="shared" si="7"/>
        <v>10</v>
      </c>
      <c r="J19" s="25"/>
      <c r="K19" s="97">
        <f t="shared" si="0"/>
        <v>7</v>
      </c>
      <c r="L19" s="98" t="str">
        <f t="shared" si="1"/>
        <v/>
      </c>
      <c r="M19" s="91">
        <f t="shared" si="2"/>
        <v>796.78349590354003</v>
      </c>
      <c r="N19" s="99" t="e">
        <f t="shared" si="3"/>
        <v>#VALUE!</v>
      </c>
      <c r="O19" s="100" t="str">
        <f t="shared" si="4"/>
        <v/>
      </c>
      <c r="P19" s="220" t="str">
        <f t="shared" si="5"/>
        <v>f1</v>
      </c>
      <c r="Q19" s="85"/>
      <c r="R19" s="102"/>
    </row>
    <row r="20" spans="2:21">
      <c r="B20" s="46"/>
      <c r="C20" s="90"/>
      <c r="D20" s="24"/>
      <c r="E20" s="20"/>
      <c r="F20" s="21"/>
      <c r="G20" s="23" t="s">
        <v>10</v>
      </c>
      <c r="H20" s="23">
        <f t="shared" si="6"/>
        <v>114</v>
      </c>
      <c r="I20" s="156">
        <f t="shared" si="7"/>
        <v>10</v>
      </c>
      <c r="J20" s="25"/>
      <c r="K20" s="30">
        <f t="shared" si="0"/>
        <v>7</v>
      </c>
      <c r="L20" s="82" t="str">
        <f t="shared" si="1"/>
        <v/>
      </c>
      <c r="M20" s="31">
        <f t="shared" si="2"/>
        <v>796.78349590354003</v>
      </c>
      <c r="N20" s="87" t="e">
        <f t="shared" si="3"/>
        <v>#VALUE!</v>
      </c>
      <c r="O20" s="32" t="str">
        <f t="shared" si="4"/>
        <v/>
      </c>
      <c r="P20" s="220" t="str">
        <f t="shared" si="5"/>
        <v>f1</v>
      </c>
    </row>
    <row r="21" spans="2:21">
      <c r="B21" s="46"/>
      <c r="C21" s="90"/>
      <c r="D21" s="24"/>
      <c r="E21" s="20"/>
      <c r="F21" s="21"/>
      <c r="G21" s="23" t="s">
        <v>10</v>
      </c>
      <c r="H21" s="23">
        <f t="shared" si="6"/>
        <v>114</v>
      </c>
      <c r="I21" s="156">
        <f t="shared" si="7"/>
        <v>10</v>
      </c>
      <c r="J21" s="25"/>
      <c r="K21" s="30">
        <f t="shared" si="0"/>
        <v>7</v>
      </c>
      <c r="L21" s="82" t="str">
        <f t="shared" si="1"/>
        <v/>
      </c>
      <c r="M21" s="31">
        <f t="shared" si="2"/>
        <v>796.78349590354003</v>
      </c>
      <c r="N21" s="87" t="e">
        <f t="shared" si="3"/>
        <v>#VALUE!</v>
      </c>
      <c r="O21" s="32" t="str">
        <f t="shared" si="4"/>
        <v/>
      </c>
      <c r="P21" s="220" t="str">
        <f t="shared" si="5"/>
        <v>f1</v>
      </c>
    </row>
    <row r="22" spans="2:21">
      <c r="B22" s="92"/>
      <c r="C22" s="93"/>
      <c r="D22" s="24"/>
      <c r="E22" s="94"/>
      <c r="F22" s="95"/>
      <c r="G22" s="96" t="s">
        <v>10</v>
      </c>
      <c r="H22" s="96">
        <f t="shared" si="6"/>
        <v>114</v>
      </c>
      <c r="I22" s="280">
        <f t="shared" si="7"/>
        <v>10</v>
      </c>
      <c r="J22" s="25"/>
      <c r="K22" s="97">
        <f t="shared" si="0"/>
        <v>7</v>
      </c>
      <c r="L22" s="98" t="str">
        <f t="shared" si="1"/>
        <v/>
      </c>
      <c r="M22" s="91">
        <f t="shared" si="2"/>
        <v>796.78349590354003</v>
      </c>
      <c r="N22" s="99" t="e">
        <f t="shared" si="3"/>
        <v>#VALUE!</v>
      </c>
      <c r="O22" s="100" t="str">
        <f t="shared" si="4"/>
        <v/>
      </c>
      <c r="P22" s="220" t="str">
        <f t="shared" si="5"/>
        <v>f1</v>
      </c>
    </row>
    <row r="23" spans="2:21">
      <c r="B23" s="46"/>
      <c r="C23" s="90"/>
      <c r="D23" s="24"/>
      <c r="E23" s="20"/>
      <c r="F23" s="21"/>
      <c r="G23" s="23" t="s">
        <v>10</v>
      </c>
      <c r="H23" s="23">
        <f t="shared" si="6"/>
        <v>114</v>
      </c>
      <c r="I23" s="156">
        <f t="shared" si="7"/>
        <v>10</v>
      </c>
      <c r="J23" s="25"/>
      <c r="K23" s="30">
        <f t="shared" si="0"/>
        <v>7</v>
      </c>
      <c r="L23" s="82" t="str">
        <f t="shared" si="1"/>
        <v/>
      </c>
      <c r="M23" s="31">
        <f t="shared" si="2"/>
        <v>796.78349590354003</v>
      </c>
      <c r="N23" s="87" t="e">
        <f t="shared" si="3"/>
        <v>#VALUE!</v>
      </c>
      <c r="O23" s="32" t="str">
        <f t="shared" si="4"/>
        <v/>
      </c>
      <c r="P23" s="220" t="str">
        <f t="shared" si="5"/>
        <v>f1</v>
      </c>
    </row>
    <row r="24" spans="2:21">
      <c r="B24" s="46"/>
      <c r="C24" s="90"/>
      <c r="D24" s="24"/>
      <c r="E24" s="20"/>
      <c r="F24" s="21"/>
      <c r="G24" s="23" t="s">
        <v>10</v>
      </c>
      <c r="H24" s="23">
        <f t="shared" si="6"/>
        <v>114</v>
      </c>
      <c r="I24" s="156">
        <f t="shared" si="7"/>
        <v>10</v>
      </c>
      <c r="J24" s="25"/>
      <c r="K24" s="30">
        <f t="shared" si="0"/>
        <v>7</v>
      </c>
      <c r="L24" s="82" t="str">
        <f t="shared" si="1"/>
        <v/>
      </c>
      <c r="M24" s="31">
        <f t="shared" si="2"/>
        <v>796.78349590354003</v>
      </c>
      <c r="N24" s="87" t="e">
        <f t="shared" si="3"/>
        <v>#VALUE!</v>
      </c>
      <c r="O24" s="32" t="str">
        <f t="shared" si="4"/>
        <v/>
      </c>
      <c r="P24" s="220" t="str">
        <f t="shared" si="5"/>
        <v>f1</v>
      </c>
    </row>
    <row r="25" spans="2:21">
      <c r="B25" s="92"/>
      <c r="C25" s="93"/>
      <c r="D25" s="24"/>
      <c r="E25" s="94"/>
      <c r="F25" s="95"/>
      <c r="G25" s="96" t="s">
        <v>10</v>
      </c>
      <c r="H25" s="96">
        <f t="shared" si="6"/>
        <v>114</v>
      </c>
      <c r="I25" s="280">
        <f t="shared" si="7"/>
        <v>10</v>
      </c>
      <c r="J25" s="25"/>
      <c r="K25" s="97">
        <f t="shared" si="0"/>
        <v>7</v>
      </c>
      <c r="L25" s="98" t="str">
        <f t="shared" si="1"/>
        <v/>
      </c>
      <c r="M25" s="91">
        <f t="shared" si="2"/>
        <v>796.78349590354003</v>
      </c>
      <c r="N25" s="99" t="e">
        <f t="shared" si="3"/>
        <v>#VALUE!</v>
      </c>
      <c r="O25" s="100" t="str">
        <f t="shared" si="4"/>
        <v/>
      </c>
      <c r="P25" s="220" t="str">
        <f t="shared" si="5"/>
        <v>f1</v>
      </c>
    </row>
    <row r="26" spans="2:21">
      <c r="B26" s="46"/>
      <c r="C26" s="90"/>
      <c r="D26" s="24"/>
      <c r="E26" s="20"/>
      <c r="F26" s="21"/>
      <c r="G26" s="23" t="s">
        <v>10</v>
      </c>
      <c r="H26" s="23">
        <f t="shared" si="6"/>
        <v>114</v>
      </c>
      <c r="I26" s="156">
        <f t="shared" si="7"/>
        <v>10</v>
      </c>
      <c r="J26" s="25"/>
      <c r="K26" s="30">
        <f t="shared" si="0"/>
        <v>7</v>
      </c>
      <c r="L26" s="82" t="str">
        <f t="shared" si="1"/>
        <v/>
      </c>
      <c r="M26" s="31">
        <f t="shared" si="2"/>
        <v>796.78349590354003</v>
      </c>
      <c r="N26" s="87" t="e">
        <f t="shared" si="3"/>
        <v>#VALUE!</v>
      </c>
      <c r="O26" s="32" t="str">
        <f t="shared" si="4"/>
        <v/>
      </c>
      <c r="P26" s="220" t="str">
        <f t="shared" si="5"/>
        <v>f1</v>
      </c>
    </row>
    <row r="27" spans="2:21">
      <c r="B27" s="46"/>
      <c r="C27" s="90"/>
      <c r="D27" s="24"/>
      <c r="E27" s="20"/>
      <c r="F27" s="21"/>
      <c r="G27" s="23" t="s">
        <v>10</v>
      </c>
      <c r="H27" s="23">
        <f t="shared" si="6"/>
        <v>114</v>
      </c>
      <c r="I27" s="156">
        <f t="shared" si="7"/>
        <v>10</v>
      </c>
      <c r="J27" s="25"/>
      <c r="K27" s="30">
        <f t="shared" si="0"/>
        <v>7</v>
      </c>
      <c r="L27" s="82" t="str">
        <f t="shared" si="1"/>
        <v/>
      </c>
      <c r="M27" s="31">
        <f t="shared" si="2"/>
        <v>796.78349590354003</v>
      </c>
      <c r="N27" s="87" t="e">
        <f t="shared" si="3"/>
        <v>#VALUE!</v>
      </c>
      <c r="O27" s="32" t="str">
        <f t="shared" si="4"/>
        <v/>
      </c>
      <c r="P27" s="220" t="str">
        <f t="shared" si="5"/>
        <v>f1</v>
      </c>
    </row>
    <row r="28" spans="2:21">
      <c r="B28" s="92"/>
      <c r="C28" s="93"/>
      <c r="D28" s="24"/>
      <c r="E28" s="94"/>
      <c r="F28" s="95"/>
      <c r="G28" s="96" t="s">
        <v>10</v>
      </c>
      <c r="H28" s="96">
        <f t="shared" si="6"/>
        <v>114</v>
      </c>
      <c r="I28" s="280">
        <f t="shared" si="7"/>
        <v>10</v>
      </c>
      <c r="J28" s="25"/>
      <c r="K28" s="97">
        <f t="shared" si="0"/>
        <v>7</v>
      </c>
      <c r="L28" s="98" t="str">
        <f t="shared" si="1"/>
        <v/>
      </c>
      <c r="M28" s="91">
        <f t="shared" si="2"/>
        <v>796.78349590354003</v>
      </c>
      <c r="N28" s="99" t="e">
        <f t="shared" si="3"/>
        <v>#VALUE!</v>
      </c>
      <c r="O28" s="100" t="str">
        <f t="shared" si="4"/>
        <v/>
      </c>
      <c r="P28" s="220" t="str">
        <f t="shared" si="5"/>
        <v>f1</v>
      </c>
      <c r="U28" s="1"/>
    </row>
    <row r="31" spans="2:21">
      <c r="B31" s="290"/>
    </row>
    <row r="37" spans="6:6">
      <c r="F37" s="340"/>
    </row>
  </sheetData>
  <mergeCells count="5">
    <mergeCell ref="E2:F2"/>
    <mergeCell ref="B8:C8"/>
    <mergeCell ref="E8:I8"/>
    <mergeCell ref="K8:O8"/>
    <mergeCell ref="H9:I9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8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T21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8" width="5.42578125" style="4" customWidth="1"/>
    <col min="9" max="9" width="6.7109375" style="4" customWidth="1"/>
    <col min="10" max="10" width="1.7109375" customWidth="1"/>
    <col min="11" max="11" width="6.85546875" style="104" customWidth="1"/>
    <col min="12" max="12" width="9" style="405" customWidth="1"/>
    <col min="13" max="13" width="7.85546875" style="104" customWidth="1"/>
    <col min="14" max="14" width="9" style="408" customWidth="1"/>
    <col min="15" max="15" width="7.5703125" style="180" customWidth="1"/>
    <col min="16" max="16" width="5.42578125" style="4" customWidth="1"/>
    <col min="17" max="20" width="9.140625" style="61"/>
  </cols>
  <sheetData>
    <row r="1" spans="1:19" ht="13.5" thickBot="1">
      <c r="A1" s="258" t="str">
        <f ca="1">RIGHT(CELL("FILENAME",A2),LEN(CELL("FILENAME",A2))-SEARCH("]",CELL("FILENAME",A2),1))</f>
        <v>3.4k</v>
      </c>
    </row>
    <row r="2" spans="1:19" ht="13.5" thickBot="1">
      <c r="E2" s="497" t="s">
        <v>34</v>
      </c>
      <c r="F2" s="503"/>
    </row>
    <row r="3" spans="1:19">
      <c r="E3" s="37" t="s">
        <v>4</v>
      </c>
      <c r="F3" s="54" t="s">
        <v>277</v>
      </c>
    </row>
    <row r="4" spans="1:19">
      <c r="E4" s="55" t="s">
        <v>147</v>
      </c>
      <c r="F4" s="56" t="s">
        <v>347</v>
      </c>
      <c r="G4" s="339" t="s">
        <v>332</v>
      </c>
    </row>
    <row r="5" spans="1:19" ht="13.5" thickBot="1">
      <c r="E5" s="34" t="s">
        <v>213</v>
      </c>
      <c r="F5" s="57">
        <v>41965</v>
      </c>
      <c r="G5" s="10"/>
      <c r="H5" s="10"/>
      <c r="L5" s="434"/>
      <c r="M5" s="7"/>
      <c r="N5" s="461"/>
    </row>
    <row r="6" spans="1:19">
      <c r="E6" s="36"/>
      <c r="G6" s="3"/>
      <c r="H6" s="3"/>
      <c r="I6" s="3"/>
      <c r="J6" s="2"/>
      <c r="K6" s="7"/>
      <c r="L6" s="435">
        <v>4</v>
      </c>
      <c r="M6" s="397"/>
      <c r="N6" s="462">
        <v>3</v>
      </c>
    </row>
    <row r="7" spans="1:19" ht="13.5" thickBot="1">
      <c r="G7" s="3"/>
      <c r="H7" s="3"/>
    </row>
    <row r="8" spans="1:19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</row>
    <row r="9" spans="1:19">
      <c r="B9" s="12" t="s">
        <v>45</v>
      </c>
      <c r="C9" s="14" t="s">
        <v>106</v>
      </c>
      <c r="D9" s="22"/>
      <c r="E9" s="12" t="s">
        <v>7</v>
      </c>
      <c r="F9" s="350" t="s">
        <v>11</v>
      </c>
      <c r="G9" s="350" t="s">
        <v>8</v>
      </c>
      <c r="H9" s="507" t="s">
        <v>3</v>
      </c>
      <c r="I9" s="508"/>
      <c r="J9" s="11"/>
      <c r="K9" s="432" t="s">
        <v>6</v>
      </c>
      <c r="L9" s="436" t="s">
        <v>26</v>
      </c>
      <c r="M9" s="28" t="s">
        <v>5</v>
      </c>
      <c r="N9" s="463" t="s">
        <v>1</v>
      </c>
      <c r="O9" s="446" t="s">
        <v>2</v>
      </c>
      <c r="P9" s="7"/>
    </row>
    <row r="10" spans="1:19" ht="13.5" thickBot="1">
      <c r="B10" s="15" t="s">
        <v>7</v>
      </c>
      <c r="C10" s="17" t="s">
        <v>13</v>
      </c>
      <c r="D10" s="22"/>
      <c r="E10" s="15"/>
      <c r="F10" s="16" t="s">
        <v>12</v>
      </c>
      <c r="G10" s="16" t="s">
        <v>14</v>
      </c>
      <c r="H10" s="16" t="s">
        <v>329</v>
      </c>
      <c r="I10" s="308" t="s">
        <v>330</v>
      </c>
      <c r="J10" s="11"/>
      <c r="K10" s="433"/>
      <c r="L10" s="437" t="s">
        <v>0</v>
      </c>
      <c r="M10" s="79" t="s">
        <v>24</v>
      </c>
      <c r="N10" s="464" t="s">
        <v>24</v>
      </c>
      <c r="O10" s="447" t="s">
        <v>25</v>
      </c>
      <c r="P10" s="7"/>
    </row>
    <row r="11" spans="1:19">
      <c r="B11" s="46"/>
      <c r="C11" s="90">
        <v>9.4560185185185181E-3</v>
      </c>
      <c r="D11" s="24"/>
      <c r="E11" s="379" t="s">
        <v>365</v>
      </c>
      <c r="F11" s="381">
        <v>37427</v>
      </c>
      <c r="G11" s="385" t="s">
        <v>9</v>
      </c>
      <c r="H11" s="320">
        <f>IF(ISERROR(DATEDIF(F11,F$5,"Y")),"",DATEDIF(F11,F$5,"Y"))</f>
        <v>12</v>
      </c>
      <c r="I11" s="334">
        <f>IF(ISERROR(DATEDIF(F11,F$5,"Y")),"",DATEDIF(F11,F$5,"YM"))</f>
        <v>5</v>
      </c>
      <c r="J11" s="25"/>
      <c r="K11" s="30">
        <f t="shared" ref="K11:K17" si="0">MATCH($F$4,event,0)</f>
        <v>5</v>
      </c>
      <c r="L11" s="406">
        <f t="shared" ref="L11:L14" si="1">IF(F11="","",IF(G11="m",INDEX(InterMale,H11-2,I11+12),INDEX(InterFemale,H11-2,I11+12)))</f>
        <v>0.86549166666666677</v>
      </c>
      <c r="M11" s="31">
        <f t="shared" ref="M11:M14" si="2">IF(G11="m",INDEX(mOstd,1,K11),INDEX(fOstd,1,K11))</f>
        <v>513.30104685452159</v>
      </c>
      <c r="N11" s="87">
        <f>ROUND(M11/L11,$N$6)</f>
        <v>593.07500000000005</v>
      </c>
      <c r="O11" s="32">
        <f t="shared" ref="O11" si="3">IF(C11="","",N11/(C11*60*60*24)*100)</f>
        <v>72.591799265605886</v>
      </c>
      <c r="P11" s="220" t="str">
        <f>+G11&amp;TEXT(SUMPRODUCT(--(G11=$G$11:$G$39),--(O11&lt;$O$11:$O$39))+1,0)</f>
        <v>m1</v>
      </c>
      <c r="Q11" s="85"/>
      <c r="R11" s="47"/>
      <c r="S11" s="102"/>
    </row>
    <row r="12" spans="1:19">
      <c r="B12" s="46"/>
      <c r="C12" s="90">
        <v>1.0150462962962964E-2</v>
      </c>
      <c r="D12" s="24"/>
      <c r="E12" s="379" t="s">
        <v>366</v>
      </c>
      <c r="F12" s="381">
        <v>37736</v>
      </c>
      <c r="G12" s="385" t="s">
        <v>9</v>
      </c>
      <c r="H12" s="23">
        <f t="shared" ref="H12:H14" si="4">IF(ISERROR(DATEDIF(F12,F$5,"Y")),"",DATEDIF(F12,F$5,"Y"))</f>
        <v>11</v>
      </c>
      <c r="I12" s="156">
        <f t="shared" ref="I12:I14" si="5">IF(ISERROR(DATEDIF(F12,F$5,"Y")),"",DATEDIF(F12,F$5,"YM"))</f>
        <v>6</v>
      </c>
      <c r="J12" s="25"/>
      <c r="K12" s="30">
        <f t="shared" si="0"/>
        <v>5</v>
      </c>
      <c r="L12" s="406">
        <f t="shared" si="1"/>
        <v>0.84340000000000004</v>
      </c>
      <c r="M12" s="31">
        <f t="shared" si="2"/>
        <v>513.30104685452159</v>
      </c>
      <c r="N12" s="87">
        <f t="shared" ref="N12:N14" si="6">ROUND(M12/L12,$N$6)</f>
        <v>608.60900000000004</v>
      </c>
      <c r="O12" s="32">
        <f t="shared" ref="O12:O14" si="7">IF(C12="","",N12/(C12*60*60*24)*100)</f>
        <v>69.396693272519954</v>
      </c>
      <c r="P12" s="220" t="str">
        <f>+G12&amp;TEXT(SUMPRODUCT(--(G12=$G$11:$G$41),--(O12&lt;$O$11:$O$41))+1,0)</f>
        <v>m2</v>
      </c>
      <c r="Q12" s="85"/>
      <c r="R12" s="47"/>
      <c r="S12" s="102"/>
    </row>
    <row r="13" spans="1:19">
      <c r="B13" s="46"/>
      <c r="C13" s="90">
        <v>1.050925925925926E-2</v>
      </c>
      <c r="D13" s="24"/>
      <c r="E13" s="379" t="s">
        <v>367</v>
      </c>
      <c r="F13" s="381">
        <v>37358</v>
      </c>
      <c r="G13" s="385" t="s">
        <v>9</v>
      </c>
      <c r="H13" s="23">
        <f t="shared" si="4"/>
        <v>12</v>
      </c>
      <c r="I13" s="156">
        <f t="shared" si="5"/>
        <v>7</v>
      </c>
      <c r="J13" s="25"/>
      <c r="K13" s="30">
        <f t="shared" si="0"/>
        <v>5</v>
      </c>
      <c r="L13" s="406">
        <f t="shared" si="1"/>
        <v>0.86932500000000001</v>
      </c>
      <c r="M13" s="31">
        <f t="shared" si="2"/>
        <v>513.30104685452159</v>
      </c>
      <c r="N13" s="87">
        <f t="shared" si="6"/>
        <v>590.45899999999995</v>
      </c>
      <c r="O13" s="32">
        <f t="shared" si="7"/>
        <v>65.02852422907489</v>
      </c>
      <c r="P13" s="220" t="str">
        <f>+G13&amp;TEXT(SUMPRODUCT(--(G13=$G$11:$G$41),--(O13&lt;$O$11:$O$41))+1,0)</f>
        <v>m3</v>
      </c>
      <c r="Q13" s="85"/>
      <c r="R13" s="47"/>
      <c r="S13" s="102"/>
    </row>
    <row r="14" spans="1:19">
      <c r="B14" s="92"/>
      <c r="C14" s="93">
        <v>1.207175925925926E-2</v>
      </c>
      <c r="D14" s="24"/>
      <c r="E14" s="380" t="s">
        <v>368</v>
      </c>
      <c r="F14" s="382">
        <v>37512</v>
      </c>
      <c r="G14" s="386" t="s">
        <v>9</v>
      </c>
      <c r="H14" s="96">
        <f t="shared" si="4"/>
        <v>12</v>
      </c>
      <c r="I14" s="280">
        <f t="shared" si="5"/>
        <v>2</v>
      </c>
      <c r="J14" s="25"/>
      <c r="K14" s="97">
        <f t="shared" si="0"/>
        <v>5</v>
      </c>
      <c r="L14" s="438">
        <f t="shared" si="1"/>
        <v>0.85946666666666671</v>
      </c>
      <c r="M14" s="91">
        <f t="shared" si="2"/>
        <v>513.30104685452159</v>
      </c>
      <c r="N14" s="99">
        <f t="shared" si="6"/>
        <v>597.23199999999997</v>
      </c>
      <c r="O14" s="100">
        <f t="shared" si="7"/>
        <v>57.26097794822627</v>
      </c>
      <c r="P14" s="220" t="str">
        <f>+G14&amp;TEXT(SUMPRODUCT(--(G14=$G$11:$G$41),--(O14&lt;$O$11:$O$41))+1,0)</f>
        <v>m4</v>
      </c>
      <c r="Q14" s="85"/>
      <c r="R14" s="47"/>
      <c r="S14" s="102"/>
    </row>
    <row r="15" spans="1:19">
      <c r="B15" s="441"/>
      <c r="C15" s="443">
        <v>1.0601851851851854E-2</v>
      </c>
      <c r="D15" s="337"/>
      <c r="E15" s="466" t="s">
        <v>439</v>
      </c>
      <c r="F15" s="390">
        <v>37357</v>
      </c>
      <c r="G15" s="430" t="s">
        <v>10</v>
      </c>
      <c r="H15" s="431">
        <f t="shared" ref="H15:H17" si="8">IF(ISERROR(DATEDIF(F15,F$5,"Y")),"",DATEDIF(F15,F$5,"Y"))</f>
        <v>12</v>
      </c>
      <c r="I15" s="282">
        <f t="shared" ref="I15:I17" si="9">IF(ISERROR(DATEDIF(F15,F$5,"Y")),"",DATEDIF(F15,F$5,"YM"))</f>
        <v>7</v>
      </c>
      <c r="K15" s="444">
        <f t="shared" si="0"/>
        <v>5</v>
      </c>
      <c r="L15" s="445">
        <f t="shared" ref="L15:L17" si="10">IF(F15="","",IF(G15="m",INDEX(InterMale,H15-2,I15+12),INDEX(InterFemale,H15-2,I15+12)))</f>
        <v>0.91055833333333336</v>
      </c>
      <c r="M15" s="439">
        <f t="shared" ref="M15:M17" si="11">IF(G15="m",INDEX(mOstd,1,K15),INDEX(fOstd,1,K15))</f>
        <v>591.56672223132375</v>
      </c>
      <c r="N15" s="465">
        <f t="shared" ref="N15:N17" si="12">ROUND(M15/L15,$N$6)</f>
        <v>649.67499999999995</v>
      </c>
      <c r="O15" s="448">
        <f t="shared" ref="O15:O17" si="13">IF(C15="","",N15/(C15*60*60*24)*100)</f>
        <v>70.925218340611337</v>
      </c>
      <c r="P15" s="4" t="str">
        <f t="shared" ref="P15:P17" si="14">+G15&amp;TEXT(SUMPRODUCT(--(G15=$G$11:$G$41),--(O15&lt;$O$11:$O$41))+1,0)</f>
        <v>f1</v>
      </c>
    </row>
    <row r="16" spans="1:19">
      <c r="B16" s="84"/>
      <c r="C16" s="383">
        <v>1.1828703703703704E-2</v>
      </c>
      <c r="D16" s="337"/>
      <c r="E16" s="467" t="s">
        <v>436</v>
      </c>
      <c r="F16" s="381">
        <v>37571</v>
      </c>
      <c r="G16" s="385" t="s">
        <v>10</v>
      </c>
      <c r="H16" s="69">
        <f t="shared" si="8"/>
        <v>12</v>
      </c>
      <c r="I16" s="156">
        <f t="shared" si="9"/>
        <v>0</v>
      </c>
      <c r="K16" s="30">
        <f t="shared" si="0"/>
        <v>5</v>
      </c>
      <c r="L16" s="406">
        <f t="shared" si="10"/>
        <v>0.89924999999999999</v>
      </c>
      <c r="M16" s="26">
        <f t="shared" si="11"/>
        <v>591.56672223132375</v>
      </c>
      <c r="N16" s="87">
        <f t="shared" si="12"/>
        <v>657.84500000000003</v>
      </c>
      <c r="O16" s="164">
        <f t="shared" si="13"/>
        <v>64.368395303326807</v>
      </c>
      <c r="P16" s="4" t="str">
        <f t="shared" si="14"/>
        <v>f2</v>
      </c>
    </row>
    <row r="17" spans="2:16">
      <c r="B17" s="442"/>
      <c r="C17" s="384">
        <v>1.2893518518518519E-2</v>
      </c>
      <c r="D17" s="337"/>
      <c r="E17" s="468" t="s">
        <v>440</v>
      </c>
      <c r="F17" s="382">
        <v>37610</v>
      </c>
      <c r="G17" s="386" t="s">
        <v>10</v>
      </c>
      <c r="H17" s="429">
        <f t="shared" si="8"/>
        <v>11</v>
      </c>
      <c r="I17" s="280">
        <f t="shared" si="9"/>
        <v>11</v>
      </c>
      <c r="K17" s="97">
        <f t="shared" si="0"/>
        <v>5</v>
      </c>
      <c r="L17" s="438">
        <f t="shared" si="10"/>
        <v>0.89760833333333334</v>
      </c>
      <c r="M17" s="440">
        <f t="shared" si="11"/>
        <v>591.56672223132375</v>
      </c>
      <c r="N17" s="99">
        <f t="shared" si="12"/>
        <v>659.048</v>
      </c>
      <c r="O17" s="449">
        <f t="shared" si="13"/>
        <v>59.160502692998207</v>
      </c>
      <c r="P17" s="4" t="str">
        <f t="shared" si="14"/>
        <v>f3</v>
      </c>
    </row>
    <row r="21" spans="2:16">
      <c r="F21" s="340"/>
    </row>
  </sheetData>
  <mergeCells count="5">
    <mergeCell ref="E2:F2"/>
    <mergeCell ref="B8:C8"/>
    <mergeCell ref="E8:I8"/>
    <mergeCell ref="K8:O8"/>
    <mergeCell ref="H9:I9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4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V40"/>
  <sheetViews>
    <sheetView workbookViewId="0"/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61"/>
  </cols>
  <sheetData>
    <row r="1" spans="1:22" ht="13.5" thickBot="1">
      <c r="A1" s="258" t="str">
        <f ca="1">RIGHT(CELL("FILENAME",A2),LEN(CELL("FILENAME",A2))-SEARCH("]",CELL("FILENAME",A2),1))</f>
        <v>1.7k</v>
      </c>
    </row>
    <row r="2" spans="1:22" ht="13.5" thickBot="1">
      <c r="E2" s="497" t="s">
        <v>34</v>
      </c>
      <c r="F2" s="503"/>
    </row>
    <row r="3" spans="1:22">
      <c r="E3" s="37" t="s">
        <v>4</v>
      </c>
      <c r="F3" s="54" t="s">
        <v>277</v>
      </c>
    </row>
    <row r="4" spans="1:22">
      <c r="E4" s="55" t="s">
        <v>147</v>
      </c>
      <c r="F4" s="56" t="s">
        <v>348</v>
      </c>
      <c r="G4" s="339" t="s">
        <v>334</v>
      </c>
    </row>
    <row r="5" spans="1:22" ht="13.5" thickBot="1">
      <c r="E5" s="34" t="s">
        <v>213</v>
      </c>
      <c r="F5" s="57">
        <v>41965</v>
      </c>
      <c r="G5" s="10"/>
      <c r="H5" s="10"/>
      <c r="L5" s="7"/>
      <c r="M5" s="7"/>
      <c r="N5" s="7"/>
    </row>
    <row r="6" spans="1:22">
      <c r="E6" s="36"/>
      <c r="G6" s="3"/>
      <c r="H6" s="3"/>
      <c r="I6" s="2"/>
      <c r="J6" s="2"/>
      <c r="K6" s="8"/>
      <c r="L6" s="246">
        <v>4</v>
      </c>
      <c r="M6" s="85"/>
      <c r="N6" s="246">
        <v>3</v>
      </c>
    </row>
    <row r="7" spans="1:22" ht="13.5" thickBot="1">
      <c r="G7" s="3"/>
      <c r="H7" s="3"/>
    </row>
    <row r="8" spans="1:22" ht="13.5" thickBot="1">
      <c r="B8" s="497" t="s">
        <v>30</v>
      </c>
      <c r="C8" s="499"/>
      <c r="E8" s="497" t="s">
        <v>29</v>
      </c>
      <c r="F8" s="498"/>
      <c r="G8" s="498"/>
      <c r="H8" s="498"/>
      <c r="I8" s="499"/>
      <c r="K8" s="504" t="s">
        <v>31</v>
      </c>
      <c r="L8" s="505"/>
      <c r="M8" s="505"/>
      <c r="N8" s="505"/>
      <c r="O8" s="506"/>
    </row>
    <row r="9" spans="1:22">
      <c r="B9" s="12" t="s">
        <v>45</v>
      </c>
      <c r="C9" s="303" t="s">
        <v>106</v>
      </c>
      <c r="D9" s="22"/>
      <c r="E9" s="12" t="s">
        <v>7</v>
      </c>
      <c r="F9" s="302" t="s">
        <v>11</v>
      </c>
      <c r="G9" s="302" t="s">
        <v>8</v>
      </c>
      <c r="H9" s="507" t="s">
        <v>3</v>
      </c>
      <c r="I9" s="508"/>
      <c r="J9" s="11"/>
      <c r="K9" s="12" t="s">
        <v>6</v>
      </c>
      <c r="L9" s="302" t="s">
        <v>26</v>
      </c>
      <c r="M9" s="28" t="s">
        <v>5</v>
      </c>
      <c r="N9" s="28" t="s">
        <v>1</v>
      </c>
      <c r="O9" s="29" t="s">
        <v>2</v>
      </c>
      <c r="P9" s="7"/>
    </row>
    <row r="10" spans="1:22" ht="13.5" thickBot="1">
      <c r="B10" s="15" t="s">
        <v>7</v>
      </c>
      <c r="C10" s="17" t="s">
        <v>13</v>
      </c>
      <c r="D10" s="22"/>
      <c r="E10" s="15"/>
      <c r="F10" s="16" t="s">
        <v>12</v>
      </c>
      <c r="G10" s="16" t="s">
        <v>14</v>
      </c>
      <c r="H10" s="16" t="s">
        <v>329</v>
      </c>
      <c r="I10" s="308" t="s">
        <v>330</v>
      </c>
      <c r="J10" s="11"/>
      <c r="K10" s="15"/>
      <c r="L10" s="16" t="s">
        <v>0</v>
      </c>
      <c r="M10" s="79" t="s">
        <v>24</v>
      </c>
      <c r="N10" s="79" t="s">
        <v>24</v>
      </c>
      <c r="O10" s="80" t="s">
        <v>25</v>
      </c>
      <c r="P10" s="7"/>
      <c r="R10" s="332"/>
      <c r="S10" s="332"/>
      <c r="T10" s="332"/>
      <c r="U10" s="3"/>
      <c r="V10" s="332"/>
    </row>
    <row r="11" spans="1:22">
      <c r="B11" s="46"/>
      <c r="C11" s="383">
        <v>4.5717592592592589E-3</v>
      </c>
      <c r="D11" s="24"/>
      <c r="E11" s="379" t="s">
        <v>349</v>
      </c>
      <c r="F11" s="381">
        <v>38257</v>
      </c>
      <c r="G11" s="385" t="s">
        <v>9</v>
      </c>
      <c r="H11" s="320">
        <f>IF(ISERROR(DATEDIF(F11,F$5,"Y")),"",DATEDIF(F11,F$5,"Y"))</f>
        <v>10</v>
      </c>
      <c r="I11" s="319">
        <f>IF(ISERROR(DATEDIF(F11,F$5,"Y")),"",DATEDIF(F11,F$5,"YM"))</f>
        <v>1</v>
      </c>
      <c r="J11" s="25"/>
      <c r="K11" s="30">
        <f t="shared" ref="K11:K31" si="0">MATCH($F$4,event,0)</f>
        <v>2</v>
      </c>
      <c r="L11" s="82">
        <f t="shared" ref="L11" si="1">IF(F11="","",IF(G11="m",INDEX(InterMale,H11-2,I11+12),INDEX(InterFemale,H11-2,I11+12)))</f>
        <v>0.80522499999999997</v>
      </c>
      <c r="M11" s="31">
        <f t="shared" ref="M11" si="2">IF(G11="m",INDEX(mOstd,1,K11),INDEX(fOstd,1,K11))</f>
        <v>241.39615104849275</v>
      </c>
      <c r="N11" s="87">
        <f>ROUND(M11/L11,$N$6)</f>
        <v>299.78699999999998</v>
      </c>
      <c r="O11" s="32">
        <f>IF(C11="","",N11/(C11*60*60*24)*100)</f>
        <v>75.895443037974673</v>
      </c>
      <c r="P11" s="220" t="str">
        <f t="shared" ref="P11:P31" si="3">+G11&amp;TEXT(SUMPRODUCT(--(G11=$G$11:$G$58),--(O11&lt;$O$11:$O$58))+1,0)</f>
        <v>m1</v>
      </c>
      <c r="Q11" s="85"/>
      <c r="R11" s="47"/>
      <c r="S11" s="320"/>
      <c r="T11" s="102"/>
    </row>
    <row r="12" spans="1:22">
      <c r="B12" s="46"/>
      <c r="C12" s="383">
        <v>4.8726851851851856E-3</v>
      </c>
      <c r="D12" s="24"/>
      <c r="E12" s="379" t="s">
        <v>350</v>
      </c>
      <c r="F12" s="381">
        <v>38067</v>
      </c>
      <c r="G12" s="385" t="s">
        <v>9</v>
      </c>
      <c r="H12" s="23">
        <f t="shared" ref="H12:H31" si="4">IF(ISERROR(DATEDIF(F12,F$5,"Y")),"",DATEDIF(F12,F$5,"Y"))</f>
        <v>10</v>
      </c>
      <c r="I12" s="156">
        <f t="shared" ref="I12:I31" si="5">IF(ISERROR(DATEDIF(F12,F$5,"Y")),"",DATEDIF(F12,F$5,"YM"))</f>
        <v>8</v>
      </c>
      <c r="J12" s="25"/>
      <c r="K12" s="30">
        <f t="shared" si="0"/>
        <v>2</v>
      </c>
      <c r="L12" s="82">
        <f t="shared" ref="L12:L31" si="6">IF(F12="","",IF(G12="m",INDEX(InterMale,H12-2,I12+12),INDEX(InterFemale,H12-2,I12+12)))</f>
        <v>0.82148333333333334</v>
      </c>
      <c r="M12" s="31">
        <f t="shared" ref="M12:M31" si="7">IF(G12="m",INDEX(mOstd,1,K12),INDEX(fOstd,1,K12))</f>
        <v>241.39615104849275</v>
      </c>
      <c r="N12" s="87">
        <f t="shared" ref="N12:N31" si="8">ROUND(M12/L12,$N$6)</f>
        <v>293.85399999999998</v>
      </c>
      <c r="O12" s="32">
        <f t="shared" ref="O12:O31" si="9">IF(C12="","",N12/(C12*60*60*24)*100)</f>
        <v>69.799049881235149</v>
      </c>
      <c r="P12" s="220" t="str">
        <f t="shared" si="3"/>
        <v>m3</v>
      </c>
      <c r="Q12" s="85"/>
      <c r="R12" s="47"/>
      <c r="S12" s="320"/>
      <c r="T12" s="102"/>
    </row>
    <row r="13" spans="1:22">
      <c r="B13" s="92"/>
      <c r="C13" s="384">
        <v>4.8842592592592592E-3</v>
      </c>
      <c r="D13" s="24"/>
      <c r="E13" s="380" t="s">
        <v>351</v>
      </c>
      <c r="F13" s="382">
        <v>38243</v>
      </c>
      <c r="G13" s="386" t="s">
        <v>9</v>
      </c>
      <c r="H13" s="96">
        <f t="shared" si="4"/>
        <v>10</v>
      </c>
      <c r="I13" s="280">
        <f t="shared" si="5"/>
        <v>2</v>
      </c>
      <c r="J13" s="25"/>
      <c r="K13" s="97">
        <f t="shared" si="0"/>
        <v>2</v>
      </c>
      <c r="L13" s="98">
        <f t="shared" si="6"/>
        <v>0.80759999999999998</v>
      </c>
      <c r="M13" s="91">
        <f t="shared" si="7"/>
        <v>241.39615104849275</v>
      </c>
      <c r="N13" s="99">
        <f t="shared" si="8"/>
        <v>298.90600000000001</v>
      </c>
      <c r="O13" s="100">
        <f t="shared" si="9"/>
        <v>70.830805687203778</v>
      </c>
      <c r="P13" s="220" t="str">
        <f t="shared" si="3"/>
        <v>m2</v>
      </c>
      <c r="Q13" s="85"/>
      <c r="R13" s="47"/>
      <c r="S13" s="320"/>
      <c r="T13" s="102"/>
    </row>
    <row r="14" spans="1:22">
      <c r="B14" s="46"/>
      <c r="C14" s="383">
        <v>5.0000000000000001E-3</v>
      </c>
      <c r="D14" s="24"/>
      <c r="E14" s="379" t="s">
        <v>352</v>
      </c>
      <c r="F14" s="381">
        <v>38229</v>
      </c>
      <c r="G14" s="385" t="s">
        <v>9</v>
      </c>
      <c r="H14" s="23">
        <f t="shared" si="4"/>
        <v>10</v>
      </c>
      <c r="I14" s="156">
        <f t="shared" si="5"/>
        <v>2</v>
      </c>
      <c r="J14" s="25"/>
      <c r="K14" s="30">
        <f t="shared" si="0"/>
        <v>2</v>
      </c>
      <c r="L14" s="82">
        <f t="shared" si="6"/>
        <v>0.80759999999999998</v>
      </c>
      <c r="M14" s="31">
        <f t="shared" si="7"/>
        <v>241.39615104849275</v>
      </c>
      <c r="N14" s="87">
        <f t="shared" si="8"/>
        <v>298.90600000000001</v>
      </c>
      <c r="O14" s="32">
        <f t="shared" si="9"/>
        <v>69.191203703703707</v>
      </c>
      <c r="P14" s="220" t="str">
        <f t="shared" si="3"/>
        <v>m5</v>
      </c>
      <c r="Q14" s="85"/>
      <c r="R14" s="47"/>
      <c r="S14" s="102"/>
    </row>
    <row r="15" spans="1:22">
      <c r="B15" s="46"/>
      <c r="C15" s="383">
        <v>5.0231481481481481E-3</v>
      </c>
      <c r="D15" s="24"/>
      <c r="E15" s="379" t="s">
        <v>408</v>
      </c>
      <c r="F15" s="381">
        <v>38322</v>
      </c>
      <c r="G15" s="385" t="s">
        <v>9</v>
      </c>
      <c r="H15" s="23">
        <f t="shared" si="4"/>
        <v>9</v>
      </c>
      <c r="I15" s="156">
        <f t="shared" si="5"/>
        <v>11</v>
      </c>
      <c r="J15" s="25"/>
      <c r="K15" s="30">
        <f t="shared" si="0"/>
        <v>2</v>
      </c>
      <c r="L15" s="82">
        <f t="shared" si="6"/>
        <v>0.80047500000000005</v>
      </c>
      <c r="M15" s="31">
        <f t="shared" si="7"/>
        <v>241.39615104849275</v>
      </c>
      <c r="N15" s="87">
        <f t="shared" si="8"/>
        <v>301.56599999999997</v>
      </c>
      <c r="O15" s="32">
        <f t="shared" si="9"/>
        <v>69.485253456221201</v>
      </c>
      <c r="P15" s="220" t="str">
        <f t="shared" si="3"/>
        <v>m4</v>
      </c>
      <c r="Q15" s="85"/>
      <c r="R15" s="47"/>
      <c r="S15" s="102"/>
    </row>
    <row r="16" spans="1:22">
      <c r="B16" s="92"/>
      <c r="C16" s="384">
        <v>5.138888888888889E-3</v>
      </c>
      <c r="D16" s="24"/>
      <c r="E16" s="380" t="s">
        <v>353</v>
      </c>
      <c r="F16" s="382">
        <v>38261</v>
      </c>
      <c r="G16" s="386" t="s">
        <v>9</v>
      </c>
      <c r="H16" s="96">
        <f t="shared" si="4"/>
        <v>10</v>
      </c>
      <c r="I16" s="280">
        <f t="shared" si="5"/>
        <v>1</v>
      </c>
      <c r="J16" s="25"/>
      <c r="K16" s="97">
        <f t="shared" si="0"/>
        <v>2</v>
      </c>
      <c r="L16" s="98">
        <f t="shared" si="6"/>
        <v>0.80522499999999997</v>
      </c>
      <c r="M16" s="91">
        <f t="shared" si="7"/>
        <v>241.39615104849275</v>
      </c>
      <c r="N16" s="99">
        <f t="shared" si="8"/>
        <v>299.78699999999998</v>
      </c>
      <c r="O16" s="100">
        <f t="shared" si="9"/>
        <v>67.519594594594594</v>
      </c>
      <c r="P16" s="220" t="str">
        <f t="shared" si="3"/>
        <v>m6</v>
      </c>
      <c r="Q16" s="85"/>
      <c r="R16" s="47"/>
      <c r="S16" s="102"/>
    </row>
    <row r="17" spans="2:19">
      <c r="B17" s="46"/>
      <c r="C17" s="383">
        <v>5.162037037037037E-3</v>
      </c>
      <c r="D17" s="24"/>
      <c r="E17" s="379" t="s">
        <v>354</v>
      </c>
      <c r="F17" s="381">
        <v>38122</v>
      </c>
      <c r="G17" s="385" t="s">
        <v>9</v>
      </c>
      <c r="H17" s="23">
        <f t="shared" si="4"/>
        <v>10</v>
      </c>
      <c r="I17" s="156">
        <f t="shared" si="5"/>
        <v>6</v>
      </c>
      <c r="J17" s="25"/>
      <c r="K17" s="30">
        <f t="shared" si="0"/>
        <v>2</v>
      </c>
      <c r="L17" s="82">
        <f t="shared" si="6"/>
        <v>0.81710000000000005</v>
      </c>
      <c r="M17" s="31">
        <f t="shared" si="7"/>
        <v>241.39615104849275</v>
      </c>
      <c r="N17" s="87">
        <f t="shared" si="8"/>
        <v>295.43</v>
      </c>
      <c r="O17" s="32">
        <f t="shared" si="9"/>
        <v>66.239910313901333</v>
      </c>
      <c r="P17" s="220" t="str">
        <f t="shared" si="3"/>
        <v>m8</v>
      </c>
      <c r="Q17" s="85"/>
      <c r="R17" s="47"/>
      <c r="S17" s="102"/>
    </row>
    <row r="18" spans="2:19">
      <c r="B18" s="46"/>
      <c r="C18" s="383">
        <v>5.1736111111111115E-3</v>
      </c>
      <c r="D18" s="24"/>
      <c r="E18" s="379" t="s">
        <v>411</v>
      </c>
      <c r="F18" s="381">
        <v>38273</v>
      </c>
      <c r="G18" s="385" t="s">
        <v>9</v>
      </c>
      <c r="H18" s="23">
        <f t="shared" si="4"/>
        <v>10</v>
      </c>
      <c r="I18" s="156">
        <f t="shared" si="5"/>
        <v>1</v>
      </c>
      <c r="J18" s="25"/>
      <c r="K18" s="30">
        <f t="shared" si="0"/>
        <v>2</v>
      </c>
      <c r="L18" s="82">
        <f t="shared" si="6"/>
        <v>0.80522499999999997</v>
      </c>
      <c r="M18" s="31">
        <f t="shared" si="7"/>
        <v>241.39615104849275</v>
      </c>
      <c r="N18" s="87">
        <f t="shared" si="8"/>
        <v>299.78699999999998</v>
      </c>
      <c r="O18" s="32">
        <f t="shared" si="9"/>
        <v>67.066442953020129</v>
      </c>
      <c r="P18" s="220" t="str">
        <f t="shared" si="3"/>
        <v>m7</v>
      </c>
      <c r="Q18" s="85"/>
      <c r="R18" s="47"/>
      <c r="S18" s="102"/>
    </row>
    <row r="19" spans="2:19">
      <c r="B19" s="92"/>
      <c r="C19" s="384">
        <v>5.3240740740740748E-3</v>
      </c>
      <c r="D19" s="24"/>
      <c r="E19" s="380" t="s">
        <v>407</v>
      </c>
      <c r="F19" s="382">
        <v>37890</v>
      </c>
      <c r="G19" s="386" t="s">
        <v>9</v>
      </c>
      <c r="H19" s="96">
        <f t="shared" si="4"/>
        <v>11</v>
      </c>
      <c r="I19" s="280">
        <f t="shared" si="5"/>
        <v>1</v>
      </c>
      <c r="J19" s="25"/>
      <c r="K19" s="97">
        <f t="shared" si="0"/>
        <v>2</v>
      </c>
      <c r="L19" s="98">
        <f t="shared" si="6"/>
        <v>0.83244166666666675</v>
      </c>
      <c r="M19" s="91">
        <f t="shared" si="7"/>
        <v>241.39615104849275</v>
      </c>
      <c r="N19" s="99">
        <f t="shared" si="8"/>
        <v>289.98599999999999</v>
      </c>
      <c r="O19" s="100">
        <f t="shared" si="9"/>
        <v>63.040434782608692</v>
      </c>
      <c r="P19" s="220" t="str">
        <f t="shared" si="3"/>
        <v>m9</v>
      </c>
      <c r="Q19" s="85"/>
      <c r="R19" s="47"/>
      <c r="S19" s="102"/>
    </row>
    <row r="20" spans="2:19">
      <c r="B20" s="46"/>
      <c r="C20" s="383">
        <v>5.4861111111111117E-3</v>
      </c>
      <c r="D20" s="24"/>
      <c r="E20" s="379" t="s">
        <v>355</v>
      </c>
      <c r="F20" s="381">
        <v>38101</v>
      </c>
      <c r="G20" s="385" t="s">
        <v>9</v>
      </c>
      <c r="H20" s="23">
        <f t="shared" si="4"/>
        <v>10</v>
      </c>
      <c r="I20" s="156">
        <f t="shared" si="5"/>
        <v>6</v>
      </c>
      <c r="J20" s="25"/>
      <c r="K20" s="30">
        <f t="shared" si="0"/>
        <v>2</v>
      </c>
      <c r="L20" s="82">
        <f t="shared" si="6"/>
        <v>0.81710000000000005</v>
      </c>
      <c r="M20" s="31">
        <f t="shared" si="7"/>
        <v>241.39615104849275</v>
      </c>
      <c r="N20" s="87">
        <f t="shared" si="8"/>
        <v>295.43</v>
      </c>
      <c r="O20" s="32">
        <f t="shared" si="9"/>
        <v>62.327004219409268</v>
      </c>
      <c r="P20" s="220" t="str">
        <f t="shared" si="3"/>
        <v>m10</v>
      </c>
    </row>
    <row r="21" spans="2:19">
      <c r="B21" s="46"/>
      <c r="C21" s="383">
        <v>5.6249999999999989E-3</v>
      </c>
      <c r="D21" s="24"/>
      <c r="E21" s="379" t="s">
        <v>356</v>
      </c>
      <c r="F21" s="381">
        <v>38137</v>
      </c>
      <c r="G21" s="385" t="s">
        <v>10</v>
      </c>
      <c r="H21" s="23">
        <f t="shared" si="4"/>
        <v>10</v>
      </c>
      <c r="I21" s="156">
        <f t="shared" si="5"/>
        <v>5</v>
      </c>
      <c r="J21" s="25"/>
      <c r="K21" s="30">
        <f t="shared" si="0"/>
        <v>2</v>
      </c>
      <c r="L21" s="82">
        <f t="shared" si="6"/>
        <v>0.86549166666666677</v>
      </c>
      <c r="M21" s="31">
        <f t="shared" si="7"/>
        <v>275.85569175950195</v>
      </c>
      <c r="N21" s="87">
        <f t="shared" si="8"/>
        <v>318.72699999999998</v>
      </c>
      <c r="O21" s="32">
        <f t="shared" si="9"/>
        <v>65.581687242798367</v>
      </c>
      <c r="P21" s="220" t="str">
        <f t="shared" si="3"/>
        <v>f1</v>
      </c>
    </row>
    <row r="22" spans="2:19">
      <c r="B22" s="92"/>
      <c r="C22" s="384">
        <v>5.7638888888888887E-3</v>
      </c>
      <c r="D22" s="24"/>
      <c r="E22" s="380" t="s">
        <v>357</v>
      </c>
      <c r="F22" s="382">
        <v>38310</v>
      </c>
      <c r="G22" s="386" t="s">
        <v>10</v>
      </c>
      <c r="H22" s="96">
        <f t="shared" si="4"/>
        <v>10</v>
      </c>
      <c r="I22" s="280">
        <f t="shared" si="5"/>
        <v>0</v>
      </c>
      <c r="J22" s="25"/>
      <c r="K22" s="97">
        <f t="shared" si="0"/>
        <v>2</v>
      </c>
      <c r="L22" s="98">
        <f t="shared" si="6"/>
        <v>0.85545000000000004</v>
      </c>
      <c r="M22" s="91">
        <f t="shared" si="7"/>
        <v>275.85569175950195</v>
      </c>
      <c r="N22" s="99">
        <f t="shared" si="8"/>
        <v>322.46899999999999</v>
      </c>
      <c r="O22" s="100">
        <f t="shared" si="9"/>
        <v>64.75281124497991</v>
      </c>
      <c r="P22" s="220" t="str">
        <f t="shared" si="3"/>
        <v>f2</v>
      </c>
    </row>
    <row r="23" spans="2:19">
      <c r="B23" s="46"/>
      <c r="C23" s="383">
        <v>5.8564814814814825E-3</v>
      </c>
      <c r="D23" s="24"/>
      <c r="E23" s="379" t="s">
        <v>358</v>
      </c>
      <c r="F23" s="381">
        <v>38003</v>
      </c>
      <c r="G23" s="385" t="s">
        <v>9</v>
      </c>
      <c r="H23" s="23">
        <f t="shared" si="4"/>
        <v>10</v>
      </c>
      <c r="I23" s="156">
        <f t="shared" si="5"/>
        <v>10</v>
      </c>
      <c r="J23" s="25"/>
      <c r="K23" s="30">
        <f t="shared" si="0"/>
        <v>2</v>
      </c>
      <c r="L23" s="82">
        <f t="shared" si="6"/>
        <v>0.82586666666666675</v>
      </c>
      <c r="M23" s="31">
        <f t="shared" si="7"/>
        <v>241.39615104849275</v>
      </c>
      <c r="N23" s="87">
        <f t="shared" si="8"/>
        <v>292.29399999999998</v>
      </c>
      <c r="O23" s="32">
        <f t="shared" si="9"/>
        <v>57.765612648221335</v>
      </c>
      <c r="P23" s="220" t="str">
        <f t="shared" si="3"/>
        <v>m11</v>
      </c>
    </row>
    <row r="24" spans="2:19">
      <c r="B24" s="46"/>
      <c r="C24" s="383">
        <v>5.8796296296296296E-3</v>
      </c>
      <c r="D24" s="24"/>
      <c r="E24" s="379" t="s">
        <v>410</v>
      </c>
      <c r="F24" s="381">
        <v>38299</v>
      </c>
      <c r="G24" s="385" t="s">
        <v>10</v>
      </c>
      <c r="H24" s="23">
        <f t="shared" si="4"/>
        <v>10</v>
      </c>
      <c r="I24" s="156">
        <f t="shared" si="5"/>
        <v>0</v>
      </c>
      <c r="J24" s="25"/>
      <c r="K24" s="30">
        <f t="shared" si="0"/>
        <v>2</v>
      </c>
      <c r="L24" s="82">
        <f t="shared" si="6"/>
        <v>0.85545000000000004</v>
      </c>
      <c r="M24" s="31">
        <f t="shared" si="7"/>
        <v>275.85569175950195</v>
      </c>
      <c r="N24" s="87">
        <f t="shared" si="8"/>
        <v>322.46899999999999</v>
      </c>
      <c r="O24" s="32">
        <f t="shared" si="9"/>
        <v>63.478149606299219</v>
      </c>
      <c r="P24" s="220" t="str">
        <f t="shared" si="3"/>
        <v>f3</v>
      </c>
    </row>
    <row r="25" spans="2:19">
      <c r="B25" s="92"/>
      <c r="C25" s="384">
        <v>5.9490740740740745E-3</v>
      </c>
      <c r="D25" s="24"/>
      <c r="E25" s="380" t="s">
        <v>359</v>
      </c>
      <c r="F25" s="382">
        <v>38221</v>
      </c>
      <c r="G25" s="386" t="s">
        <v>10</v>
      </c>
      <c r="H25" s="96">
        <f t="shared" si="4"/>
        <v>10</v>
      </c>
      <c r="I25" s="280">
        <f t="shared" si="5"/>
        <v>3</v>
      </c>
      <c r="J25" s="25"/>
      <c r="K25" s="97">
        <f t="shared" si="0"/>
        <v>2</v>
      </c>
      <c r="L25" s="98">
        <f t="shared" si="6"/>
        <v>0.86147499999999999</v>
      </c>
      <c r="M25" s="91">
        <f t="shared" si="7"/>
        <v>275.85569175950195</v>
      </c>
      <c r="N25" s="99">
        <f t="shared" si="8"/>
        <v>320.21300000000002</v>
      </c>
      <c r="O25" s="100">
        <f t="shared" si="9"/>
        <v>62.298249027237361</v>
      </c>
      <c r="P25" s="220" t="str">
        <f t="shared" si="3"/>
        <v>f5</v>
      </c>
    </row>
    <row r="26" spans="2:19">
      <c r="B26" s="46"/>
      <c r="C26" s="383">
        <v>5.9953703703703697E-3</v>
      </c>
      <c r="D26" s="24"/>
      <c r="E26" s="379" t="s">
        <v>360</v>
      </c>
      <c r="F26" s="381">
        <v>38330</v>
      </c>
      <c r="G26" s="385" t="s">
        <v>10</v>
      </c>
      <c r="H26" s="23">
        <f t="shared" si="4"/>
        <v>9</v>
      </c>
      <c r="I26" s="156">
        <f t="shared" si="5"/>
        <v>11</v>
      </c>
      <c r="J26" s="25"/>
      <c r="K26" s="30">
        <f t="shared" si="0"/>
        <v>2</v>
      </c>
      <c r="L26" s="82">
        <f t="shared" si="6"/>
        <v>0.85344166666666665</v>
      </c>
      <c r="M26" s="31">
        <f t="shared" si="7"/>
        <v>275.85569175950195</v>
      </c>
      <c r="N26" s="87">
        <f t="shared" si="8"/>
        <v>323.22699999999998</v>
      </c>
      <c r="O26" s="32">
        <f t="shared" si="9"/>
        <v>62.399034749034755</v>
      </c>
      <c r="P26" s="220" t="str">
        <f t="shared" si="3"/>
        <v>f4</v>
      </c>
    </row>
    <row r="27" spans="2:19">
      <c r="B27" s="46"/>
      <c r="C27" s="383">
        <v>6.0648148148148145E-3</v>
      </c>
      <c r="D27" s="24"/>
      <c r="E27" s="379" t="s">
        <v>361</v>
      </c>
      <c r="F27" s="381">
        <v>38299</v>
      </c>
      <c r="G27" s="385" t="s">
        <v>10</v>
      </c>
      <c r="H27" s="23">
        <f t="shared" si="4"/>
        <v>10</v>
      </c>
      <c r="I27" s="156">
        <f t="shared" si="5"/>
        <v>0</v>
      </c>
      <c r="J27" s="25"/>
      <c r="K27" s="30">
        <f t="shared" si="0"/>
        <v>2</v>
      </c>
      <c r="L27" s="82">
        <f t="shared" si="6"/>
        <v>0.85545000000000004</v>
      </c>
      <c r="M27" s="31">
        <f t="shared" si="7"/>
        <v>275.85569175950195</v>
      </c>
      <c r="N27" s="87">
        <f t="shared" si="8"/>
        <v>322.46899999999999</v>
      </c>
      <c r="O27" s="32">
        <f t="shared" si="9"/>
        <v>61.539885496183203</v>
      </c>
      <c r="P27" s="220" t="str">
        <f t="shared" si="3"/>
        <v>f7</v>
      </c>
    </row>
    <row r="28" spans="2:19">
      <c r="B28" s="92"/>
      <c r="C28" s="384">
        <v>6.1574074074074074E-3</v>
      </c>
      <c r="D28" s="24"/>
      <c r="E28" s="380" t="s">
        <v>362</v>
      </c>
      <c r="F28" s="382">
        <v>38023</v>
      </c>
      <c r="G28" s="386" t="s">
        <v>10</v>
      </c>
      <c r="H28" s="96">
        <f t="shared" si="4"/>
        <v>10</v>
      </c>
      <c r="I28" s="280">
        <f t="shared" si="5"/>
        <v>9</v>
      </c>
      <c r="J28" s="25"/>
      <c r="K28" s="97">
        <f t="shared" si="0"/>
        <v>2</v>
      </c>
      <c r="L28" s="98">
        <f t="shared" si="6"/>
        <v>0.87297500000000006</v>
      </c>
      <c r="M28" s="91">
        <f t="shared" si="7"/>
        <v>275.85569175950195</v>
      </c>
      <c r="N28" s="99">
        <f t="shared" si="8"/>
        <v>315.995</v>
      </c>
      <c r="O28" s="100">
        <f t="shared" si="9"/>
        <v>59.397556390977449</v>
      </c>
      <c r="P28" s="220" t="str">
        <f t="shared" si="3"/>
        <v>f9</v>
      </c>
    </row>
    <row r="29" spans="2:19">
      <c r="B29" s="46"/>
      <c r="C29" s="383">
        <v>6.168981481481481E-3</v>
      </c>
      <c r="D29" s="24"/>
      <c r="E29" s="379" t="s">
        <v>363</v>
      </c>
      <c r="F29" s="381">
        <v>38533</v>
      </c>
      <c r="G29" s="385" t="s">
        <v>10</v>
      </c>
      <c r="H29" s="23">
        <f t="shared" si="4"/>
        <v>9</v>
      </c>
      <c r="I29" s="156">
        <f t="shared" si="5"/>
        <v>4</v>
      </c>
      <c r="J29" s="25"/>
      <c r="K29" s="30">
        <f t="shared" si="0"/>
        <v>2</v>
      </c>
      <c r="L29" s="82">
        <f t="shared" si="6"/>
        <v>0.83901666666666674</v>
      </c>
      <c r="M29" s="31">
        <f t="shared" si="7"/>
        <v>275.85569175950195</v>
      </c>
      <c r="N29" s="87">
        <f t="shared" si="8"/>
        <v>328.78500000000003</v>
      </c>
      <c r="O29" s="32">
        <f t="shared" si="9"/>
        <v>61.685741088180116</v>
      </c>
      <c r="P29" s="220" t="str">
        <f t="shared" si="3"/>
        <v>f6</v>
      </c>
    </row>
    <row r="30" spans="2:19">
      <c r="B30" s="46"/>
      <c r="C30" s="383">
        <v>6.215277777777777E-3</v>
      </c>
      <c r="D30" s="24"/>
      <c r="E30" s="379" t="s">
        <v>364</v>
      </c>
      <c r="F30" s="381">
        <v>38544</v>
      </c>
      <c r="G30" s="385" t="s">
        <v>10</v>
      </c>
      <c r="H30" s="23">
        <f t="shared" si="4"/>
        <v>9</v>
      </c>
      <c r="I30" s="156">
        <f t="shared" si="5"/>
        <v>4</v>
      </c>
      <c r="J30" s="25"/>
      <c r="K30" s="30">
        <f t="shared" si="0"/>
        <v>2</v>
      </c>
      <c r="L30" s="82">
        <f t="shared" si="6"/>
        <v>0.83901666666666674</v>
      </c>
      <c r="M30" s="31">
        <f t="shared" si="7"/>
        <v>275.85569175950195</v>
      </c>
      <c r="N30" s="87">
        <f t="shared" si="8"/>
        <v>328.78500000000003</v>
      </c>
      <c r="O30" s="32">
        <f t="shared" si="9"/>
        <v>61.226256983240248</v>
      </c>
      <c r="P30" s="220" t="str">
        <f t="shared" si="3"/>
        <v>f8</v>
      </c>
    </row>
    <row r="31" spans="2:19">
      <c r="B31" s="92"/>
      <c r="C31" s="384">
        <v>7.5000000000000006E-3</v>
      </c>
      <c r="D31" s="24"/>
      <c r="E31" s="380" t="s">
        <v>409</v>
      </c>
      <c r="F31" s="382">
        <v>38549</v>
      </c>
      <c r="G31" s="386" t="s">
        <v>10</v>
      </c>
      <c r="H31" s="96">
        <f t="shared" si="4"/>
        <v>9</v>
      </c>
      <c r="I31" s="280">
        <f t="shared" si="5"/>
        <v>4</v>
      </c>
      <c r="J31" s="25"/>
      <c r="K31" s="97">
        <f t="shared" si="0"/>
        <v>2</v>
      </c>
      <c r="L31" s="98">
        <f t="shared" si="6"/>
        <v>0.83901666666666674</v>
      </c>
      <c r="M31" s="91">
        <f t="shared" si="7"/>
        <v>275.85569175950195</v>
      </c>
      <c r="N31" s="99">
        <f t="shared" si="8"/>
        <v>328.78500000000003</v>
      </c>
      <c r="O31" s="100">
        <f t="shared" si="9"/>
        <v>50.738425925925931</v>
      </c>
      <c r="P31" s="220" t="str">
        <f t="shared" si="3"/>
        <v>f10</v>
      </c>
    </row>
    <row r="34" spans="2:6">
      <c r="B34" s="290"/>
    </row>
    <row r="40" spans="2:6">
      <c r="F40" s="340"/>
    </row>
  </sheetData>
  <mergeCells count="5">
    <mergeCell ref="E2:F2"/>
    <mergeCell ref="B8:C8"/>
    <mergeCell ref="E8:I8"/>
    <mergeCell ref="K8:O8"/>
    <mergeCell ref="H9:I9"/>
  </mergeCells>
  <dataValidations disablePrompts="1" count="1">
    <dataValidation type="list" showDropDown="1" showErrorMessage="1" errorTitle="Invalid NickName" error="Enter a NickName from col B in tab MasterData" promptTitle="Invalid NickName" prompt="Enter one from tab Master Data, column B" sqref="B11:B31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Position</vt:lpstr>
      <vt:lpstr>XCAgeGraded</vt:lpstr>
      <vt:lpstr>8.2k</vt:lpstr>
      <vt:lpstr>5.5k</vt:lpstr>
      <vt:lpstr>5.0k</vt:lpstr>
      <vt:lpstr>4.5k</vt:lpstr>
      <vt:lpstr>3.4k</vt:lpstr>
      <vt:lpstr>1.7k</vt:lpstr>
      <vt:lpstr>Summary</vt:lpstr>
      <vt:lpstr>Male2010</vt:lpstr>
      <vt:lpstr>Female2010</vt:lpstr>
      <vt:lpstr>OCtimes1</vt:lpstr>
      <vt:lpstr>MasterData</vt:lpstr>
      <vt:lpstr>event</vt:lpstr>
      <vt:lpstr>ffact</vt:lpstr>
      <vt:lpstr>fOstd</vt:lpstr>
      <vt:lpstr>FRoadOCC</vt:lpstr>
      <vt:lpstr>InterFemale</vt:lpstr>
      <vt:lpstr>InterMale</vt:lpstr>
      <vt:lpstr>mfact</vt:lpstr>
      <vt:lpstr>mOstd</vt:lpstr>
      <vt:lpstr>MRoadOCC</vt:lpstr>
      <vt:lpstr>'1.7k'!Print_Area</vt:lpstr>
      <vt:lpstr>'3.4k'!Print_Area</vt:lpstr>
      <vt:lpstr>'4.5k'!Print_Area</vt:lpstr>
      <vt:lpstr>Male2010!Print_Area</vt:lpstr>
      <vt:lpstr>OCtimes1!Print_Area</vt:lpstr>
      <vt:lpstr>Position!Print_Area</vt:lpstr>
      <vt:lpstr>Summary!Print_Area</vt:lpstr>
      <vt:lpstr>RawData</vt:lpstr>
      <vt:lpstr>'1.7k'!timedata</vt:lpstr>
      <vt:lpstr>'3.4k'!timedata</vt:lpstr>
      <vt:lpstr>'4.5k'!timedata</vt:lpstr>
      <vt:lpstr>'5.0k'!timedata</vt:lpstr>
      <vt:lpstr>'5.5k'!TimeData</vt:lpstr>
      <vt:lpstr>'8.2k'!Timedata</vt:lpstr>
      <vt:lpstr>ValidNickNames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Rix, J P</dc:creator>
  <cp:lastModifiedBy>Rix</cp:lastModifiedBy>
  <cp:lastPrinted>2014-11-25T16:36:45Z</cp:lastPrinted>
  <dcterms:created xsi:type="dcterms:W3CDTF">2006-03-18T16:00:40Z</dcterms:created>
  <dcterms:modified xsi:type="dcterms:W3CDTF">2014-11-26T09:34:09Z</dcterms:modified>
</cp:coreProperties>
</file>